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renda Caballero\Downloads\"/>
    </mc:Choice>
  </mc:AlternateContent>
  <bookViews>
    <workbookView xWindow="0" yWindow="0" windowWidth="16110" windowHeight="9015" firstSheet="1" activeTab="9"/>
  </bookViews>
  <sheets>
    <sheet name="bal_02" sheetId="14" state="hidden" r:id="rId1"/>
    <sheet name="ESF" sheetId="1" r:id="rId2"/>
    <sheet name="EA" sheetId="2" r:id="rId3"/>
    <sheet name="EVHP" sheetId="18" r:id="rId4"/>
    <sheet name="ECSF" sheetId="15" r:id="rId5"/>
    <sheet name="EFE_" sheetId="13" r:id="rId6"/>
    <sheet name="EAA" sheetId="20" r:id="rId7"/>
    <sheet name="EADOP" sheetId="16" r:id="rId8"/>
    <sheet name="PEPSP" sheetId="21" r:id="rId9"/>
    <sheet name="CONCI CONT_PRESUP" sheetId="22" r:id="rId10"/>
    <sheet name="PAS CONTING" sheetId="23" r:id="rId11"/>
  </sheets>
  <externalReferences>
    <externalReference r:id="rId12"/>
  </externalReferences>
  <definedNames>
    <definedName name="_xlnm._FilterDatabase" localSheetId="0" hidden="1">bal_02!$B$1:$AL$72</definedName>
    <definedName name="_xlnm.Print_Area" localSheetId="9">'CONCI CONT_PRESUP'!$B$2:$E$95</definedName>
    <definedName name="_xlnm.Print_Area" localSheetId="2">EA!$B$2:$H$93</definedName>
    <definedName name="_xlnm.Print_Area" localSheetId="6">EAA!$A$2:$H$43</definedName>
    <definedName name="_xlnm.Print_Area" localSheetId="7">EADOP!$B$2:$G$55</definedName>
    <definedName name="_xlnm.Print_Area" localSheetId="4">ECSF!$B$2:$E$84</definedName>
    <definedName name="_xlnm.Print_Area" localSheetId="5">EFE_!$B$2:$G$97</definedName>
    <definedName name="_xlnm.Print_Area" localSheetId="1">ESF!$B$2:$L$72</definedName>
    <definedName name="_xlnm.Print_Area" localSheetId="3">EVHP!$B$2:$H$55</definedName>
    <definedName name="_xlnm.Print_Area" localSheetId="10">'PAS CONTING'!$A$1:$G$42</definedName>
    <definedName name="_xlnm.Print_Area" localSheetId="8">PEPSP!$B$2:$H$38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20" l="1"/>
  <c r="D31" i="1" l="1"/>
  <c r="E35" i="18" l="1"/>
  <c r="D81" i="14" l="1"/>
  <c r="E81" i="14"/>
  <c r="F81" i="14"/>
  <c r="G81" i="14"/>
  <c r="E24" i="22" l="1"/>
  <c r="H17" i="14" l="1"/>
  <c r="I17" i="14" l="1"/>
  <c r="H61" i="14" l="1"/>
  <c r="A61" i="14"/>
  <c r="H16" i="14"/>
  <c r="A16" i="14"/>
  <c r="D83" i="13" l="1"/>
  <c r="H2" i="14" l="1"/>
  <c r="H3" i="14"/>
  <c r="H4" i="14"/>
  <c r="H5" i="14"/>
  <c r="H6" i="14"/>
  <c r="H7" i="14"/>
  <c r="H8" i="14"/>
  <c r="H9" i="14"/>
  <c r="H10" i="14"/>
  <c r="H11" i="14"/>
  <c r="H12" i="14"/>
  <c r="H13" i="14"/>
  <c r="H14" i="14"/>
  <c r="H15" i="14"/>
  <c r="D30" i="1" l="1"/>
  <c r="I15" i="14"/>
  <c r="AA51" i="1"/>
  <c r="Z51" i="1"/>
  <c r="AA41" i="1"/>
  <c r="AA42" i="1"/>
  <c r="AA40" i="1"/>
  <c r="Z42" i="1"/>
  <c r="Z41" i="1"/>
  <c r="Z40" i="1"/>
  <c r="H30" i="14" l="1"/>
  <c r="K51" i="1" s="1"/>
  <c r="G16" i="23" l="1"/>
  <c r="F16" i="23"/>
  <c r="E16" i="23"/>
  <c r="D16" i="23"/>
  <c r="C16" i="23"/>
  <c r="E44" i="22"/>
  <c r="L10" i="20"/>
  <c r="J10" i="20" s="1"/>
  <c r="L19" i="20"/>
  <c r="J19" i="20" s="1"/>
  <c r="K10" i="20"/>
  <c r="I10" i="20" s="1"/>
  <c r="K19" i="20"/>
  <c r="I19" i="20" s="1"/>
  <c r="D29" i="20" l="1"/>
  <c r="D28" i="20"/>
  <c r="D27" i="20"/>
  <c r="D26" i="20"/>
  <c r="D25" i="20"/>
  <c r="D24" i="20"/>
  <c r="D23" i="20"/>
  <c r="D22" i="20"/>
  <c r="D21" i="20"/>
  <c r="D18" i="20"/>
  <c r="D17" i="20"/>
  <c r="D16" i="20"/>
  <c r="D15" i="20"/>
  <c r="D14" i="20"/>
  <c r="D13" i="20"/>
  <c r="D12" i="20"/>
  <c r="K17" i="20" l="1"/>
  <c r="K28" i="20"/>
  <c r="K13" i="20"/>
  <c r="K14" i="20"/>
  <c r="K18" i="20"/>
  <c r="K21" i="20"/>
  <c r="K29" i="20"/>
  <c r="K16" i="20"/>
  <c r="K23" i="20"/>
  <c r="K12" i="20"/>
  <c r="K15" i="20"/>
  <c r="K22" i="20"/>
  <c r="K24" i="20"/>
  <c r="K25" i="20"/>
  <c r="K26" i="20"/>
  <c r="K27" i="20"/>
  <c r="H19" i="14" l="1"/>
  <c r="H20" i="14"/>
  <c r="H21" i="14"/>
  <c r="H22" i="14"/>
  <c r="H23" i="14"/>
  <c r="K16" i="1" s="1"/>
  <c r="H24" i="14"/>
  <c r="K18" i="1" s="1"/>
  <c r="H25" i="14"/>
  <c r="H26" i="14"/>
  <c r="H27" i="14"/>
  <c r="H28" i="14"/>
  <c r="H29" i="14"/>
  <c r="H31" i="14"/>
  <c r="H32" i="14"/>
  <c r="H33" i="14"/>
  <c r="H34" i="14"/>
  <c r="H35" i="14"/>
  <c r="H36" i="14"/>
  <c r="H37" i="14"/>
  <c r="H38" i="14"/>
  <c r="H39" i="14"/>
  <c r="H40" i="14"/>
  <c r="H41" i="14"/>
  <c r="H43" i="14"/>
  <c r="H44" i="14"/>
  <c r="H45" i="14"/>
  <c r="H46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K12" i="1" l="1"/>
  <c r="I40" i="14"/>
  <c r="I29" i="14"/>
  <c r="I23" i="14"/>
  <c r="I60" i="14"/>
  <c r="D72" i="2"/>
  <c r="D12" i="1"/>
  <c r="I3" i="14"/>
  <c r="I24" i="14"/>
  <c r="D41" i="2"/>
  <c r="I6" i="14"/>
  <c r="I13" i="14"/>
  <c r="I9" i="14"/>
  <c r="I35" i="14"/>
  <c r="I49" i="14"/>
  <c r="D42" i="2" s="1"/>
  <c r="I29" i="13" s="1"/>
  <c r="I22" i="14"/>
  <c r="H81" i="14"/>
  <c r="D40" i="2" l="1"/>
  <c r="I27" i="13" s="1"/>
  <c r="I28" i="13"/>
  <c r="D38" i="2"/>
  <c r="K48" i="1"/>
  <c r="A31" i="14" l="1"/>
  <c r="D40" i="13" l="1"/>
  <c r="C33" i="21" l="1"/>
  <c r="C50" i="16"/>
  <c r="C36" i="20"/>
  <c r="C80" i="15"/>
  <c r="C50" i="18"/>
  <c r="L75" i="1" l="1"/>
  <c r="F29" i="1" l="1"/>
  <c r="E37" i="1" l="1"/>
  <c r="E39" i="1" l="1"/>
  <c r="E75" i="1" s="1"/>
  <c r="D48" i="2" l="1"/>
  <c r="A57" i="14"/>
  <c r="A46" i="14" l="1"/>
  <c r="A29" i="14"/>
  <c r="A40" i="14" l="1"/>
  <c r="A50" i="14" l="1"/>
  <c r="A54" i="14" l="1"/>
  <c r="A55" i="14"/>
  <c r="A56" i="14"/>
  <c r="A58" i="14"/>
  <c r="A59" i="14"/>
  <c r="A60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32" i="14"/>
  <c r="A33" i="14"/>
  <c r="A34" i="14"/>
  <c r="A35" i="14"/>
  <c r="A36" i="14"/>
  <c r="A37" i="14"/>
  <c r="A38" i="14"/>
  <c r="A39" i="14"/>
  <c r="A41" i="14"/>
  <c r="A43" i="14"/>
  <c r="A44" i="14"/>
  <c r="A45" i="14"/>
  <c r="A49" i="14"/>
  <c r="A51" i="14"/>
  <c r="A52" i="14"/>
  <c r="A53" i="14"/>
  <c r="A30" i="14"/>
  <c r="A4" i="14"/>
  <c r="A3" i="14"/>
  <c r="A2" i="14"/>
  <c r="A5" i="14"/>
  <c r="A6" i="14"/>
  <c r="A7" i="14"/>
  <c r="A8" i="14"/>
  <c r="A9" i="14"/>
  <c r="A10" i="14"/>
  <c r="A11" i="14"/>
  <c r="A12" i="14"/>
  <c r="A13" i="14"/>
  <c r="A14" i="14"/>
  <c r="A15" i="14"/>
  <c r="A17" i="14"/>
  <c r="A19" i="14"/>
  <c r="A20" i="14"/>
  <c r="A21" i="14"/>
  <c r="A22" i="14"/>
  <c r="A23" i="14"/>
  <c r="A24" i="14"/>
  <c r="A25" i="14"/>
  <c r="A26" i="14"/>
  <c r="A27" i="14"/>
  <c r="A28" i="14"/>
  <c r="D76" i="2"/>
  <c r="K41" i="1" l="1"/>
  <c r="D28" i="2"/>
  <c r="D32" i="2"/>
  <c r="D13" i="1" l="1"/>
  <c r="K49" i="1"/>
  <c r="K22" i="1"/>
  <c r="D26" i="2"/>
  <c r="D21" i="22" s="1"/>
  <c r="F30" i="1"/>
  <c r="G30" i="1" s="1"/>
  <c r="M12" i="1" l="1"/>
  <c r="F31" i="1"/>
  <c r="G31" i="1" s="1"/>
  <c r="G21" i="22"/>
  <c r="F13" i="1"/>
  <c r="G13" i="1" s="1"/>
  <c r="I23" i="13"/>
  <c r="I85" i="13"/>
  <c r="F12" i="1"/>
  <c r="Q13" i="1" l="1"/>
  <c r="Z13" i="1" s="1"/>
  <c r="G12" i="1"/>
  <c r="Q12" i="1"/>
  <c r="D13" i="15" s="1"/>
  <c r="R13" i="1"/>
  <c r="AA13" i="1" s="1"/>
  <c r="H21" i="22"/>
  <c r="D14" i="1"/>
  <c r="D21" i="1" s="1"/>
  <c r="D14" i="15" l="1"/>
  <c r="D32" i="13"/>
  <c r="D27" i="1" l="1"/>
  <c r="F27" i="1" l="1"/>
  <c r="G27" i="1" s="1"/>
  <c r="D33" i="1"/>
  <c r="G29" i="20" s="1"/>
  <c r="K40" i="1"/>
  <c r="K39" i="1" s="1"/>
  <c r="D24" i="2"/>
  <c r="D21" i="2" s="1"/>
  <c r="E13" i="22" l="1"/>
  <c r="L29" i="20"/>
  <c r="I29" i="20"/>
  <c r="D22" i="13"/>
  <c r="F33" i="1"/>
  <c r="D28" i="1"/>
  <c r="D37" i="1" s="1"/>
  <c r="D39" i="1" s="1"/>
  <c r="F28" i="1" l="1"/>
  <c r="G28" i="1" s="1"/>
  <c r="D28" i="13"/>
  <c r="J28" i="13" s="1"/>
  <c r="D29" i="13"/>
  <c r="J29" i="13" s="1"/>
  <c r="D27" i="13"/>
  <c r="R33" i="1"/>
  <c r="Q33" i="1"/>
  <c r="E11" i="20"/>
  <c r="F11" i="20"/>
  <c r="J27" i="13" l="1"/>
  <c r="F37" i="1"/>
  <c r="G37" i="1" s="1"/>
  <c r="M51" i="1"/>
  <c r="Q28" i="1"/>
  <c r="Q29" i="1"/>
  <c r="S51" i="1" l="1"/>
  <c r="E38" i="18" s="1"/>
  <c r="T51" i="1"/>
  <c r="F38" i="18" s="1"/>
  <c r="D10" i="18"/>
  <c r="H38" i="18" l="1"/>
  <c r="AB51" i="1"/>
  <c r="N23" i="13" s="1"/>
  <c r="D52" i="13"/>
  <c r="G21" i="18" l="1"/>
  <c r="F21" i="18"/>
  <c r="E21" i="18"/>
  <c r="D21" i="18"/>
  <c r="H24" i="18"/>
  <c r="H23" i="18"/>
  <c r="H21" i="18" s="1"/>
  <c r="M18" i="1" l="1"/>
  <c r="T18" i="1" s="1"/>
  <c r="M50" i="1" l="1"/>
  <c r="F57" i="13" l="1"/>
  <c r="G33" i="18" l="1"/>
  <c r="G14" i="18"/>
  <c r="E17" i="18"/>
  <c r="H17" i="18" s="1"/>
  <c r="H18" i="18"/>
  <c r="E19" i="18"/>
  <c r="H19" i="18" s="1"/>
  <c r="M25" i="1" l="1"/>
  <c r="S25" i="1" s="1"/>
  <c r="M40" i="1" l="1"/>
  <c r="F32" i="2" l="1"/>
  <c r="H37" i="18" l="1"/>
  <c r="G40" i="18" l="1"/>
  <c r="E40" i="18"/>
  <c r="D40" i="18"/>
  <c r="H42" i="18"/>
  <c r="H40" i="18" s="1"/>
  <c r="F40" i="18" l="1"/>
  <c r="T32" i="1"/>
  <c r="S32" i="1"/>
  <c r="G28" i="20" l="1"/>
  <c r="G27" i="20"/>
  <c r="H27" i="20" s="1"/>
  <c r="G25" i="20"/>
  <c r="G22" i="20"/>
  <c r="G21" i="20"/>
  <c r="F20" i="20"/>
  <c r="F9" i="20" s="1"/>
  <c r="G18" i="20"/>
  <c r="G17" i="20"/>
  <c r="G16" i="20"/>
  <c r="G15" i="20"/>
  <c r="L17" i="20" l="1"/>
  <c r="I17" i="20"/>
  <c r="L15" i="20"/>
  <c r="I15" i="20"/>
  <c r="L25" i="20"/>
  <c r="I25" i="20"/>
  <c r="L18" i="20"/>
  <c r="I18" i="20"/>
  <c r="L27" i="20"/>
  <c r="I27" i="20"/>
  <c r="L16" i="20"/>
  <c r="I16" i="20"/>
  <c r="L21" i="20"/>
  <c r="I21" i="20"/>
  <c r="L22" i="20"/>
  <c r="I22" i="20"/>
  <c r="L28" i="20"/>
  <c r="I28" i="20"/>
  <c r="D11" i="20"/>
  <c r="H25" i="20"/>
  <c r="H16" i="20"/>
  <c r="H18" i="20"/>
  <c r="H15" i="20"/>
  <c r="H17" i="20"/>
  <c r="J17" i="20" s="1"/>
  <c r="H22" i="20"/>
  <c r="H29" i="20"/>
  <c r="J29" i="20" s="1"/>
  <c r="H28" i="20"/>
  <c r="J28" i="20" s="1"/>
  <c r="D20" i="20"/>
  <c r="H21" i="20"/>
  <c r="J15" i="20" l="1"/>
  <c r="J18" i="20"/>
  <c r="J25" i="20"/>
  <c r="J21" i="20"/>
  <c r="J22" i="20"/>
  <c r="J16" i="20"/>
  <c r="J27" i="20"/>
  <c r="K11" i="20"/>
  <c r="E20" i="20"/>
  <c r="E9" i="20" s="1"/>
  <c r="D9" i="20"/>
  <c r="M13" i="1"/>
  <c r="M14" i="1"/>
  <c r="M15" i="1"/>
  <c r="M20" i="1"/>
  <c r="F41" i="16"/>
  <c r="K20" i="20" l="1"/>
  <c r="K9" i="20"/>
  <c r="Q31" i="1"/>
  <c r="S14" i="1"/>
  <c r="T14" i="1"/>
  <c r="F52" i="13" l="1"/>
  <c r="F48" i="13" s="1"/>
  <c r="F72" i="2" l="1"/>
  <c r="G72" i="2" s="1"/>
  <c r="G70" i="2" s="1"/>
  <c r="D70" i="2"/>
  <c r="D82" i="2" s="1"/>
  <c r="D70" i="22" l="1"/>
  <c r="E68" i="22"/>
  <c r="M41" i="1"/>
  <c r="S41" i="1" s="1"/>
  <c r="M29" i="1"/>
  <c r="D11" i="18"/>
  <c r="E45" i="15"/>
  <c r="D45" i="15"/>
  <c r="X41" i="1" l="1"/>
  <c r="AB41" i="1"/>
  <c r="D33" i="18"/>
  <c r="H31" i="18"/>
  <c r="H29" i="18"/>
  <c r="G28" i="18"/>
  <c r="F28" i="18"/>
  <c r="E28" i="18"/>
  <c r="D14" i="18"/>
  <c r="D12" i="18"/>
  <c r="H12" i="18" s="1"/>
  <c r="H11" i="18"/>
  <c r="G9" i="18"/>
  <c r="F9" i="18"/>
  <c r="E9" i="18"/>
  <c r="G33" i="16"/>
  <c r="F33" i="16"/>
  <c r="G28" i="16"/>
  <c r="F28" i="16"/>
  <c r="G18" i="16"/>
  <c r="F18" i="16"/>
  <c r="G13" i="16"/>
  <c r="F13" i="16"/>
  <c r="G24" i="16" l="1"/>
  <c r="F39" i="16"/>
  <c r="G39" i="16"/>
  <c r="G26" i="18"/>
  <c r="G45" i="18" s="1"/>
  <c r="F24" i="16"/>
  <c r="D9" i="18"/>
  <c r="D26" i="18" s="1"/>
  <c r="H10" i="18"/>
  <c r="H9" i="18" s="1"/>
  <c r="E16" i="18"/>
  <c r="E14" i="18" s="1"/>
  <c r="E26" i="18" s="1"/>
  <c r="S57" i="1"/>
  <c r="D76" i="15" s="1"/>
  <c r="T57" i="1"/>
  <c r="E76" i="15" s="1"/>
  <c r="T56" i="1"/>
  <c r="E75" i="15" s="1"/>
  <c r="S56" i="1"/>
  <c r="D75" i="15" s="1"/>
  <c r="T50" i="1"/>
  <c r="E69" i="15" s="1"/>
  <c r="S50" i="1"/>
  <c r="D69" i="15" s="1"/>
  <c r="S40" i="1"/>
  <c r="AB40" i="1" s="1"/>
  <c r="T40" i="1"/>
  <c r="S42" i="1"/>
  <c r="T42" i="1"/>
  <c r="T31" i="1"/>
  <c r="S31" i="1"/>
  <c r="T28" i="1"/>
  <c r="S28" i="1"/>
  <c r="T27" i="1"/>
  <c r="S27" i="1"/>
  <c r="T26" i="1"/>
  <c r="E50" i="15" s="1"/>
  <c r="S26" i="1"/>
  <c r="D50" i="15" s="1"/>
  <c r="T25" i="1"/>
  <c r="E49" i="15" s="1"/>
  <c r="S18" i="1"/>
  <c r="AB18" i="1" s="1"/>
  <c r="Q26" i="1"/>
  <c r="D25" i="15" s="1"/>
  <c r="R26" i="1"/>
  <c r="E25" i="15" s="1"/>
  <c r="D28" i="15"/>
  <c r="R29" i="1"/>
  <c r="Q32" i="1"/>
  <c r="D31" i="15" s="1"/>
  <c r="R32" i="1"/>
  <c r="E31" i="15" s="1"/>
  <c r="D32" i="15"/>
  <c r="E32" i="15"/>
  <c r="R25" i="1"/>
  <c r="E24" i="15" s="1"/>
  <c r="Q25" i="1"/>
  <c r="D24" i="15" s="1"/>
  <c r="R15" i="1"/>
  <c r="E16" i="15" s="1"/>
  <c r="R16" i="1"/>
  <c r="E17" i="15" s="1"/>
  <c r="R17" i="1"/>
  <c r="E18" i="15" s="1"/>
  <c r="R18" i="1"/>
  <c r="E19" i="15" s="1"/>
  <c r="Q15" i="1"/>
  <c r="D16" i="15" s="1"/>
  <c r="Q16" i="1"/>
  <c r="D17" i="15" s="1"/>
  <c r="Q17" i="1"/>
  <c r="D18" i="15" s="1"/>
  <c r="Q18" i="1"/>
  <c r="D19" i="15" s="1"/>
  <c r="E52" i="15" l="1"/>
  <c r="AC28" i="1"/>
  <c r="E28" i="15"/>
  <c r="X29" i="1"/>
  <c r="D55" i="15"/>
  <c r="AB31" i="1"/>
  <c r="D51" i="15"/>
  <c r="AB27" i="1"/>
  <c r="E62" i="15"/>
  <c r="AC42" i="1"/>
  <c r="E51" i="15"/>
  <c r="AC27" i="1"/>
  <c r="D62" i="15"/>
  <c r="AB42" i="1"/>
  <c r="D52" i="15"/>
  <c r="AB28" i="1"/>
  <c r="E55" i="15"/>
  <c r="AC31" i="1"/>
  <c r="E60" i="15"/>
  <c r="AC40" i="1"/>
  <c r="E44" i="15"/>
  <c r="AC18" i="1"/>
  <c r="M23" i="13" s="1"/>
  <c r="D44" i="15"/>
  <c r="D49" i="15"/>
  <c r="X25" i="1"/>
  <c r="D60" i="15"/>
  <c r="X40" i="1"/>
  <c r="H16" i="18"/>
  <c r="D72" i="15"/>
  <c r="E72" i="15"/>
  <c r="D40" i="15" l="1"/>
  <c r="E40" i="15"/>
  <c r="S13" i="1"/>
  <c r="D39" i="15" s="1"/>
  <c r="T13" i="1"/>
  <c r="E39" i="15" s="1"/>
  <c r="T15" i="1"/>
  <c r="E41" i="15" s="1"/>
  <c r="S15" i="1"/>
  <c r="D41" i="15" s="1"/>
  <c r="D38" i="13"/>
  <c r="M16" i="1" l="1"/>
  <c r="N16" i="1" s="1"/>
  <c r="G14" i="20"/>
  <c r="G26" i="20"/>
  <c r="H26" i="20" s="1"/>
  <c r="M30" i="1"/>
  <c r="T30" i="1" s="1"/>
  <c r="AC30" i="1" s="1"/>
  <c r="K33" i="1"/>
  <c r="M17" i="1"/>
  <c r="N51" i="1"/>
  <c r="M48" i="1"/>
  <c r="T48" i="1" s="1"/>
  <c r="Q30" i="1"/>
  <c r="X48" i="1" l="1"/>
  <c r="E67" i="15"/>
  <c r="X30" i="1"/>
  <c r="L26" i="20"/>
  <c r="I26" i="20"/>
  <c r="L14" i="20"/>
  <c r="I14" i="20"/>
  <c r="S16" i="1"/>
  <c r="D42" i="15" s="1"/>
  <c r="T16" i="1"/>
  <c r="S30" i="1"/>
  <c r="G13" i="20"/>
  <c r="H13" i="20" s="1"/>
  <c r="E54" i="15"/>
  <c r="S48" i="1"/>
  <c r="D67" i="15" s="1"/>
  <c r="AC51" i="1"/>
  <c r="J42" i="13" s="1"/>
  <c r="D42" i="13" s="1"/>
  <c r="N48" i="1"/>
  <c r="G12" i="20"/>
  <c r="H12" i="20" s="1"/>
  <c r="T17" i="1"/>
  <c r="AC17" i="1" s="1"/>
  <c r="S17" i="1"/>
  <c r="X17" i="1" s="1"/>
  <c r="R30" i="1"/>
  <c r="R31" i="1"/>
  <c r="D25" i="13" l="1"/>
  <c r="D54" i="15"/>
  <c r="AB30" i="1"/>
  <c r="X16" i="1"/>
  <c r="X31" i="1" s="1"/>
  <c r="E30" i="15"/>
  <c r="J26" i="20"/>
  <c r="L12" i="20"/>
  <c r="J12" i="20" s="1"/>
  <c r="I12" i="20"/>
  <c r="L13" i="20"/>
  <c r="I13" i="20"/>
  <c r="Z12" i="1"/>
  <c r="Z22" i="1" s="1"/>
  <c r="L23" i="13" s="1"/>
  <c r="M49" i="1"/>
  <c r="E42" i="15"/>
  <c r="H14" i="20"/>
  <c r="J14" i="20" s="1"/>
  <c r="R14" i="1"/>
  <c r="Q14" i="1"/>
  <c r="D15" i="15" s="1"/>
  <c r="T12" i="1"/>
  <c r="E29" i="15"/>
  <c r="D29" i="15"/>
  <c r="G11" i="20"/>
  <c r="E70" i="15"/>
  <c r="D70" i="15"/>
  <c r="E43" i="15"/>
  <c r="D43" i="15"/>
  <c r="D30" i="15"/>
  <c r="AC16" i="1" l="1"/>
  <c r="J13" i="20"/>
  <c r="L11" i="20"/>
  <c r="I11" i="20"/>
  <c r="S12" i="1"/>
  <c r="AA14" i="1"/>
  <c r="AA22" i="1" s="1"/>
  <c r="N49" i="1"/>
  <c r="S49" i="1"/>
  <c r="T49" i="1"/>
  <c r="E15" i="15"/>
  <c r="E14" i="15"/>
  <c r="AC12" i="1"/>
  <c r="N12" i="1"/>
  <c r="H11" i="20"/>
  <c r="J11" i="20" s="1"/>
  <c r="G24" i="20"/>
  <c r="H24" i="20" s="1"/>
  <c r="AC22" i="1" l="1"/>
  <c r="L24" i="20"/>
  <c r="I24" i="20"/>
  <c r="D68" i="15"/>
  <c r="X49" i="1"/>
  <c r="F36" i="18"/>
  <c r="H36" i="18" s="1"/>
  <c r="F58" i="13"/>
  <c r="F54" i="13" s="1"/>
  <c r="F60" i="13" s="1"/>
  <c r="D54" i="13"/>
  <c r="E68" i="15"/>
  <c r="J24" i="20"/>
  <c r="M33" i="1"/>
  <c r="S29" i="1"/>
  <c r="AB29" i="1" s="1"/>
  <c r="AB33" i="1" s="1"/>
  <c r="T33" i="1" l="1"/>
  <c r="S33" i="1"/>
  <c r="R28" i="1"/>
  <c r="T29" i="1"/>
  <c r="AC29" i="1" s="1"/>
  <c r="AC33" i="1" s="1"/>
  <c r="D53" i="15"/>
  <c r="D27" i="15"/>
  <c r="X28" i="1" l="1"/>
  <c r="E53" i="15"/>
  <c r="E47" i="15" s="1"/>
  <c r="E27" i="15"/>
  <c r="D47" i="15"/>
  <c r="F43" i="16" l="1"/>
  <c r="I43" i="16" s="1"/>
  <c r="G23" i="20" l="1"/>
  <c r="D56" i="2"/>
  <c r="L23" i="20" l="1"/>
  <c r="I23" i="20"/>
  <c r="H23" i="20"/>
  <c r="N41" i="1"/>
  <c r="D30" i="18"/>
  <c r="G20" i="20"/>
  <c r="I20" i="20" s="1"/>
  <c r="M39" i="1"/>
  <c r="K35" i="1"/>
  <c r="H20" i="20" l="1"/>
  <c r="J23" i="20"/>
  <c r="G9" i="20"/>
  <c r="L20" i="20"/>
  <c r="F39" i="1"/>
  <c r="G39" i="1" s="1"/>
  <c r="F21" i="1"/>
  <c r="G21" i="1" s="1"/>
  <c r="G41" i="16"/>
  <c r="N39" i="1"/>
  <c r="R27" i="1"/>
  <c r="AA33" i="1" s="1"/>
  <c r="AA60" i="1" s="1"/>
  <c r="D28" i="18"/>
  <c r="D45" i="18" s="1"/>
  <c r="H30" i="18"/>
  <c r="H28" i="18" s="1"/>
  <c r="M22" i="1"/>
  <c r="N22" i="1" s="1"/>
  <c r="Q27" i="1"/>
  <c r="Z33" i="1" s="1"/>
  <c r="M35" i="1"/>
  <c r="AD33" i="1" l="1"/>
  <c r="Z60" i="1"/>
  <c r="L9" i="20"/>
  <c r="I9" i="20"/>
  <c r="H9" i="20"/>
  <c r="J9" i="20" s="1"/>
  <c r="J20" i="20"/>
  <c r="X27" i="1"/>
  <c r="D26" i="15"/>
  <c r="D22" i="15" s="1"/>
  <c r="E26" i="15"/>
  <c r="E22" i="15" s="1"/>
  <c r="G43" i="16"/>
  <c r="J43" i="16" s="1"/>
  <c r="N35" i="1"/>
  <c r="D44" i="2" l="1"/>
  <c r="E42" i="22" l="1"/>
  <c r="E78" i="22" s="1"/>
  <c r="F78" i="22"/>
  <c r="F42" i="13"/>
  <c r="F29" i="13"/>
  <c r="G29" i="13" s="1"/>
  <c r="F28" i="13"/>
  <c r="G28" i="13" s="1"/>
  <c r="F27" i="13"/>
  <c r="G27" i="13" s="1"/>
  <c r="F35" i="13"/>
  <c r="F22" i="13"/>
  <c r="G22" i="13" s="1"/>
  <c r="F76" i="2"/>
  <c r="F70" i="2" s="1"/>
  <c r="F51" i="2"/>
  <c r="F44" i="2"/>
  <c r="F42" i="2"/>
  <c r="G42" i="2" s="1"/>
  <c r="F41" i="2"/>
  <c r="G41" i="2" s="1"/>
  <c r="F40" i="2"/>
  <c r="G40" i="2" s="1"/>
  <c r="G32" i="2"/>
  <c r="F28" i="2"/>
  <c r="G28" i="2" s="1"/>
  <c r="F24" i="2"/>
  <c r="G24" i="2" s="1"/>
  <c r="F21" i="2"/>
  <c r="G21" i="2" s="1"/>
  <c r="G78" i="22" l="1"/>
  <c r="R12" i="1"/>
  <c r="E13" i="15" l="1"/>
  <c r="E11" i="15" s="1"/>
  <c r="AB12" i="1"/>
  <c r="R60" i="1"/>
  <c r="T41" i="1"/>
  <c r="AC41" i="1" s="1"/>
  <c r="AC60" i="1" s="1"/>
  <c r="F25" i="13"/>
  <c r="G25" i="13" s="1"/>
  <c r="E9" i="15" l="1"/>
  <c r="J23" i="13"/>
  <c r="D23" i="13" s="1"/>
  <c r="AB22" i="1"/>
  <c r="AC61" i="1"/>
  <c r="Q60" i="1"/>
  <c r="E61" i="15"/>
  <c r="E58" i="15" s="1"/>
  <c r="D61" i="15"/>
  <c r="D58" i="15" s="1"/>
  <c r="E38" i="15"/>
  <c r="E36" i="15" s="1"/>
  <c r="E34" i="15" s="1"/>
  <c r="D38" i="15"/>
  <c r="D36" i="15" s="1"/>
  <c r="D51" i="13"/>
  <c r="F82" i="2"/>
  <c r="G82" i="2" s="1"/>
  <c r="F37" i="2"/>
  <c r="G37" i="2" s="1"/>
  <c r="F26" i="2"/>
  <c r="G26" i="2" s="1"/>
  <c r="AD22" i="1" l="1"/>
  <c r="AB60" i="1"/>
  <c r="D11" i="15"/>
  <c r="D9" i="15" s="1"/>
  <c r="I80" i="13"/>
  <c r="D48" i="13"/>
  <c r="D60" i="13" s="1"/>
  <c r="F15" i="18"/>
  <c r="F14" i="18" s="1"/>
  <c r="F26" i="18" s="1"/>
  <c r="D34" i="15"/>
  <c r="F35" i="18" l="1"/>
  <c r="E33" i="18" s="1"/>
  <c r="H15" i="18"/>
  <c r="H14" i="18" s="1"/>
  <c r="H26" i="18" l="1"/>
  <c r="E45" i="18"/>
  <c r="H35" i="18"/>
  <c r="I26" i="18" l="1"/>
  <c r="F76" i="13"/>
  <c r="G76" i="13" s="1"/>
  <c r="D71" i="13"/>
  <c r="F71" i="13" l="1"/>
  <c r="G71" i="13" s="1"/>
  <c r="AB61" i="1" l="1"/>
  <c r="AC62" i="1" s="1"/>
  <c r="F23" i="13" l="1"/>
  <c r="G23" i="13" s="1"/>
  <c r="D64" i="13"/>
  <c r="D78" i="13" s="1"/>
  <c r="F69" i="13"/>
  <c r="G69" i="13" s="1"/>
  <c r="F64" i="13" l="1"/>
  <c r="G64" i="13" s="1"/>
  <c r="F78" i="13" l="1"/>
  <c r="G78" i="13" s="1"/>
  <c r="I83" i="13" l="1"/>
  <c r="F83" i="13" l="1"/>
  <c r="G83" i="13" s="1"/>
  <c r="D19" i="2" l="1"/>
  <c r="G22" i="22" l="1"/>
  <c r="D22" i="22"/>
  <c r="E15" i="22" s="1"/>
  <c r="D11" i="2"/>
  <c r="D34" i="2" s="1"/>
  <c r="D84" i="2" s="1"/>
  <c r="D20" i="13"/>
  <c r="D12" i="13" l="1"/>
  <c r="D44" i="13" s="1"/>
  <c r="D80" i="13" s="1"/>
  <c r="D85" i="13" s="1"/>
  <c r="J85" i="13" s="1"/>
  <c r="G31" i="22"/>
  <c r="H22" i="22"/>
  <c r="F34" i="2"/>
  <c r="G34" i="2" s="1"/>
  <c r="F12" i="13" l="1"/>
  <c r="G12" i="13" s="1"/>
  <c r="E31" i="22"/>
  <c r="H31" i="22" s="1"/>
  <c r="H15" i="22"/>
  <c r="F84" i="2"/>
  <c r="G84" i="2" s="1"/>
  <c r="F34" i="18"/>
  <c r="K47" i="1"/>
  <c r="K45" i="1" s="1"/>
  <c r="J80" i="13"/>
  <c r="F44" i="13"/>
  <c r="G44" i="13" s="1"/>
  <c r="K59" i="1" l="1"/>
  <c r="K60" i="1" s="1"/>
  <c r="M47" i="1"/>
  <c r="D95" i="2"/>
  <c r="F80" i="13"/>
  <c r="G80" i="13" s="1"/>
  <c r="I84" i="2"/>
  <c r="F33" i="18"/>
  <c r="F45" i="18" s="1"/>
  <c r="I46" i="18" s="1"/>
  <c r="H34" i="18"/>
  <c r="H33" i="18" s="1"/>
  <c r="H45" i="18" s="1"/>
  <c r="I47" i="18" l="1"/>
  <c r="F85" i="13"/>
  <c r="G85" i="13" s="1"/>
  <c r="M45" i="1"/>
  <c r="N45" i="1" s="1"/>
  <c r="T47" i="1"/>
  <c r="N47" i="1"/>
  <c r="S47" i="1"/>
  <c r="S60" i="1" l="1"/>
  <c r="S61" i="1" s="1"/>
  <c r="D66" i="15"/>
  <c r="D64" i="15" s="1"/>
  <c r="D56" i="15" s="1"/>
  <c r="D89" i="15" s="1"/>
  <c r="X47" i="1"/>
  <c r="E66" i="15"/>
  <c r="E64" i="15" s="1"/>
  <c r="T60" i="1"/>
  <c r="T61" i="1" s="1"/>
  <c r="M59" i="1"/>
  <c r="N59" i="1" s="1"/>
  <c r="O60" i="1"/>
  <c r="G10" i="21"/>
  <c r="I45" i="18"/>
  <c r="E56" i="15" l="1"/>
  <c r="E89" i="15" s="1"/>
  <c r="E90" i="15" s="1"/>
  <c r="M60" i="1"/>
  <c r="N60" i="1" s="1"/>
  <c r="K74" i="1"/>
  <c r="X60" i="1"/>
  <c r="Y46" i="1"/>
  <c r="Y60" i="1" s="1"/>
  <c r="G14" i="21"/>
  <c r="I10" i="21"/>
  <c r="T62" i="1"/>
</calcChain>
</file>

<file path=xl/sharedStrings.xml><?xml version="1.0" encoding="utf-8"?>
<sst xmlns="http://schemas.openxmlformats.org/spreadsheetml/2006/main" count="816" uniqueCount="507">
  <si>
    <t>ACTIVO</t>
  </si>
  <si>
    <t>PASIVO</t>
  </si>
  <si>
    <t>Total de Pasivos Circulantes</t>
  </si>
  <si>
    <t>Donaciones de Capital</t>
  </si>
  <si>
    <t>Resultado del Ejercicio: (Ahorro/Desahorro)</t>
  </si>
  <si>
    <t>Total de Activos Circulantes</t>
  </si>
  <si>
    <t>INGRESOS Y OTROS BENEFICIOS</t>
  </si>
  <si>
    <t>GASTOS Y OTRAS PÉRDIDAS</t>
  </si>
  <si>
    <t>Servicios Personales</t>
  </si>
  <si>
    <t>Materiales y Suministros</t>
  </si>
  <si>
    <t>Servicios Generales</t>
  </si>
  <si>
    <t>Subsidios y Subvenciones</t>
  </si>
  <si>
    <t>Origen</t>
  </si>
  <si>
    <t>Aplicación</t>
  </si>
  <si>
    <t>Aportaciones</t>
  </si>
  <si>
    <t xml:space="preserve">Revalúos </t>
  </si>
  <si>
    <t>Almacenes</t>
  </si>
  <si>
    <t>Bienes Inmuebles, Infraestructura y Construcciones en Proceso</t>
  </si>
  <si>
    <t>Bienes Muebles</t>
  </si>
  <si>
    <t>Total de Activos No Circulantes</t>
  </si>
  <si>
    <t xml:space="preserve">Corto Plazo </t>
  </si>
  <si>
    <t>(PESOS)</t>
  </si>
  <si>
    <t>Total Hacienda Pública/Patrimonio</t>
  </si>
  <si>
    <t xml:space="preserve">Aportaciones </t>
  </si>
  <si>
    <t xml:space="preserve">Actualización de la Hacienda Pública/Patrimonio </t>
  </si>
  <si>
    <t xml:space="preserve">Resultado de Ejercicios Anteriores </t>
  </si>
  <si>
    <t>Activo Circulante</t>
  </si>
  <si>
    <t>Efectivo y equivalentes</t>
  </si>
  <si>
    <t xml:space="preserve">Derechos a Recibir Bienes o Servicios </t>
  </si>
  <si>
    <t xml:space="preserve">Inventarios </t>
  </si>
  <si>
    <t xml:space="preserve">Estimación por Pérdida o Deterioro de Activos Circulantes </t>
  </si>
  <si>
    <t xml:space="preserve">Otros Activos Circulantes </t>
  </si>
  <si>
    <t xml:space="preserve">Activo No Circulante </t>
  </si>
  <si>
    <t xml:space="preserve">Inversiones Financieras a largo plazo </t>
  </si>
  <si>
    <t xml:space="preserve">Derechos a Recibir en Efectivo o Equivalentes a Largo Plazo </t>
  </si>
  <si>
    <t xml:space="preserve">Bienes Inmuebles, Infraestructura y Construcciones en Proceso </t>
  </si>
  <si>
    <t xml:space="preserve">Bienes Muebles </t>
  </si>
  <si>
    <t>Activos Intangibles</t>
  </si>
  <si>
    <t>Depreciación, Deterioro y Amortización Acumulada de Bienes</t>
  </si>
  <si>
    <t xml:space="preserve">Activos Diferidos </t>
  </si>
  <si>
    <t>Otros Activos no Circulantes</t>
  </si>
  <si>
    <t xml:space="preserve">Total del Activo </t>
  </si>
  <si>
    <t>Cuentas por Pagar a Corto Plazo</t>
  </si>
  <si>
    <t xml:space="preserve">Títulos y Valores a Corto Plazo </t>
  </si>
  <si>
    <t xml:space="preserve">Pasivos Diferidos a Corto Plazo </t>
  </si>
  <si>
    <t xml:space="preserve">Fondos y Bienes de Terceros en Garantía y/o Administración a </t>
  </si>
  <si>
    <t xml:space="preserve">Provisiones a Corto Plazo </t>
  </si>
  <si>
    <t>Otros Pasivos a Corto Plazo</t>
  </si>
  <si>
    <t xml:space="preserve">Pasivo Circulante </t>
  </si>
  <si>
    <t xml:space="preserve">Pasivo  No Circulante </t>
  </si>
  <si>
    <t>Documentos por Pagar a Corto Plazo</t>
  </si>
  <si>
    <t>Cuentas por Pagar a Largo Plazo</t>
  </si>
  <si>
    <t>Documentos por Pagar a Largo Plazo</t>
  </si>
  <si>
    <t xml:space="preserve">Deuda Pública a Largo Plazo </t>
  </si>
  <si>
    <t>Pasivos Diferidos a Largo Plazo</t>
  </si>
  <si>
    <t xml:space="preserve">Fondos y Bienes de Terceros en Garantía y/o Admnistración </t>
  </si>
  <si>
    <t>a Largo Plazo</t>
  </si>
  <si>
    <t xml:space="preserve">Provisiones a Largo Plazo </t>
  </si>
  <si>
    <t>Total de Pasivos No  Circulantes</t>
  </si>
  <si>
    <t>HACIENDA PÚBLICA/PATRIMONIO</t>
  </si>
  <si>
    <t xml:space="preserve">Hacienda Pública/Patrimonio Contribuido </t>
  </si>
  <si>
    <t xml:space="preserve">Reservas </t>
  </si>
  <si>
    <t xml:space="preserve">Rectificaciones de Resultados de Ejercicios Anteriores </t>
  </si>
  <si>
    <t>Exceso o insuficiencia en la Actualización de la Hacienda</t>
  </si>
  <si>
    <t xml:space="preserve">Pública Patrinomio </t>
  </si>
  <si>
    <t xml:space="preserve">Resultado por Posición Monetaria </t>
  </si>
  <si>
    <t xml:space="preserve">Resultado por Posición Tenencia de Activos no Monetarios </t>
  </si>
  <si>
    <t>Total de Pasivo y  Hacienda Pública/Patrimonio</t>
  </si>
  <si>
    <t xml:space="preserve">Impuestos </t>
  </si>
  <si>
    <t xml:space="preserve">Cuotas y Aportaciones de Seguridad Social </t>
  </si>
  <si>
    <t xml:space="preserve">Contribuciones de mejoras </t>
  </si>
  <si>
    <t xml:space="preserve">Derechos </t>
  </si>
  <si>
    <t>Ingresos de la Gestión</t>
  </si>
  <si>
    <t>Otros Ingresos y Beneficios</t>
  </si>
  <si>
    <t>Incremento por Variación de Inventarios</t>
  </si>
  <si>
    <t>Disminución del Exceso de Provisiones</t>
  </si>
  <si>
    <t>Otros Ingresos y Beneficios Varios</t>
  </si>
  <si>
    <t xml:space="preserve">Ingresos Financieros </t>
  </si>
  <si>
    <t>Total de Ingresos y Otros Beneficios</t>
  </si>
  <si>
    <t>Gastos de Funcionamiento</t>
  </si>
  <si>
    <t>Transferencia, Asignaciones, Subsidios y Otras Ayudas</t>
  </si>
  <si>
    <t>Transferencias Internas y Asignaciones del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</si>
  <si>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</si>
  <si>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</si>
  <si>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</si>
  <si>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</si>
  <si>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</si>
  <si>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</si>
  <si>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</si>
  <si>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</si>
  <si>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</si>
  <si>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</si>
  <si>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</si>
  <si>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</si>
  <si>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</si>
  <si>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</si>
  <si>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</si>
  <si>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</si>
  <si>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</si>
  <si>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Provisiones</t>
  </si>
  <si>
    <t>Disminucion de Inventarios</t>
  </si>
  <si>
    <t>Total de Gastos y Otras Pérdidas</t>
  </si>
  <si>
    <t>Resultados del Ejercicio (Ahorro/Desahorro)</t>
  </si>
  <si>
    <t>Bajo protesta de decir verdad declaramos que los Estados Financieros y sus Notas son razonablemente correctos y responsabilidad del emisor.</t>
  </si>
  <si>
    <t>Flujos de Efectivo de las Acitividades de Operación</t>
  </si>
  <si>
    <t>Otros Orígenes de Operación</t>
  </si>
  <si>
    <t>Transferencias Internas y Asignación al Sector Público</t>
  </si>
  <si>
    <t>Otras Aplicaciones de Operación</t>
  </si>
  <si>
    <t>Flujos Netos de Efectivo por Actividades de Operación</t>
  </si>
  <si>
    <t>Flujos de Efectivo de las Acitividades de Inversión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</si>
  <si>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</si>
  <si>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</si>
  <si>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</si>
  <si>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</si>
  <si>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</si>
  <si>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</si>
  <si>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</si>
  <si>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Otras Aplicaciones de Financiamiento</t>
  </si>
  <si>
    <t>Flujos Netos de Efectivo por Actividades de Financiamiento</t>
  </si>
  <si>
    <t>Efectivo</t>
  </si>
  <si>
    <t>Total del Pasivo</t>
  </si>
  <si>
    <t xml:space="preserve">Hacienda Pública/Patrimonio Generado </t>
  </si>
  <si>
    <t>%</t>
  </si>
  <si>
    <t>CUENTAS POR COBRAR A CORTO PLAZO</t>
  </si>
  <si>
    <t>TERRENOS</t>
  </si>
  <si>
    <t>MAQUINARIA, OTROS EQUIPOS Y HERRAMIENTAS</t>
  </si>
  <si>
    <t>PROVEEDORES POR PAGAR A CORTO PLAZO</t>
  </si>
  <si>
    <t>RESULTADOS DE EJERCICIOS ANTERIORES</t>
  </si>
  <si>
    <t>REMUNERACIONES ADICIONALES Y ESPECIALES</t>
  </si>
  <si>
    <t>SEGURIDAD SOCIAL</t>
  </si>
  <si>
    <t>OTRAS PRESTACIONES SOCIALES Y ECONOMICAS</t>
  </si>
  <si>
    <t>OTROS SERVICIOS GENERALES</t>
  </si>
  <si>
    <t>PRESUPUESTO DE INGRESOS POR EJECUTAR</t>
  </si>
  <si>
    <t>PRESUPUESTO DE INGRESOS DEVENGAD0</t>
  </si>
  <si>
    <t>PRESUPUESTO DE EGRESOS POR EJERCER</t>
  </si>
  <si>
    <t>PRESUPUESTO DE EGRESOS COMPROMETIDO</t>
  </si>
  <si>
    <t>PRESUPUESTO DE EGRESOS DEVENGADO</t>
  </si>
  <si>
    <t>PRESUPUESTO DE EGRESOS EJERCIDO</t>
  </si>
  <si>
    <t>PRESUPUESTO DE EGRESOS PAGADO</t>
  </si>
  <si>
    <t xml:space="preserve">VARIACIÓN </t>
  </si>
  <si>
    <t>COMBUSTIBLES, LUBRICANTES Y ADITIVOS</t>
  </si>
  <si>
    <t>SERVICIOS BASICOS</t>
  </si>
  <si>
    <t>SERVICIOS DE TRASLADO Y VIATICOS</t>
  </si>
  <si>
    <t xml:space="preserve">Variación </t>
  </si>
  <si>
    <t>PRESUPUESTO DE INGRESOS APROBADO</t>
  </si>
  <si>
    <t>PRESUPUESTO DE EGRESOS APROBADO</t>
  </si>
  <si>
    <t>flujo origen</t>
  </si>
  <si>
    <t>flujo aplicación</t>
  </si>
  <si>
    <t>+P</t>
  </si>
  <si>
    <t>-P</t>
  </si>
  <si>
    <t xml:space="preserve">Aplicación </t>
  </si>
  <si>
    <t>Pasivo Circulante</t>
  </si>
  <si>
    <t>Efectivo y Equivalentes</t>
  </si>
  <si>
    <t>Derecho a Recibir Bienes o Servicios</t>
  </si>
  <si>
    <t>Porción a Corto Plazo de la Deuda Pública a Largo Plazo</t>
  </si>
  <si>
    <t>Inventarios</t>
  </si>
  <si>
    <t>Títulos y Valores a Corto Plazo</t>
  </si>
  <si>
    <t>Pasivos Diferidos a Corto Plazo</t>
  </si>
  <si>
    <t>Estimación por Pérdida o Deterioro de Activos Circulantes</t>
  </si>
  <si>
    <t>Otros Activos Circulantes</t>
  </si>
  <si>
    <t>Activo No Circulante</t>
  </si>
  <si>
    <t>Pasivo No Circulante</t>
  </si>
  <si>
    <t>Inversiones Financieras a Largo Plazo</t>
  </si>
  <si>
    <t>Derechos a Recibir Efectivo o Equivalente a Largo Plazo</t>
  </si>
  <si>
    <t>Deuda Pública a Largo Plazo</t>
  </si>
  <si>
    <t>Activo Diferidos</t>
  </si>
  <si>
    <t>Estimación por Pérdida o Deterioro de Activos no Circulantes</t>
  </si>
  <si>
    <t>Provisiones a Largo Plazo</t>
  </si>
  <si>
    <t>HACIENDA PÚBLICA / PATRIMONIO</t>
  </si>
  <si>
    <t>Hacienda Pública / Patrimonio Contribuido</t>
  </si>
  <si>
    <t>Actualización de la Hacienda Pública/Patrimonio</t>
  </si>
  <si>
    <t>Hacienda Pública / Patrimonio Generado</t>
  </si>
  <si>
    <t>Resultados de Ejercicios Anteriores</t>
  </si>
  <si>
    <t>Ravalúos</t>
  </si>
  <si>
    <t>Reservas</t>
  </si>
  <si>
    <t>Rectificaciones de Resultados de Ejercicios Anteriores</t>
  </si>
  <si>
    <t>Exceso o Insuficiencia de la Actualización de la Hacienda</t>
  </si>
  <si>
    <t>Pública/Patrimonio</t>
  </si>
  <si>
    <t>Resultado por Posición Monetaria</t>
  </si>
  <si>
    <t>Resultado por Tenencia de Activos no Monetarios</t>
  </si>
  <si>
    <t>Moneda de Contratación</t>
  </si>
  <si>
    <t>Institución o País Acreedor</t>
  </si>
  <si>
    <t>Saldo Inicial del Periodo</t>
  </si>
  <si>
    <t>Saldo Final del Periodo</t>
  </si>
  <si>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</si>
  <si>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</si>
  <si>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</si>
  <si>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</si>
  <si>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</si>
  <si>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</si>
  <si>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</si>
  <si>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</si>
  <si>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</si>
  <si>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</si>
  <si>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Largo Plazo</t>
  </si>
  <si>
    <t>Otros Pasivos</t>
  </si>
  <si>
    <t>Total Deuda y Otros Pasivos</t>
  </si>
  <si>
    <t>Saldo Inicial</t>
  </si>
  <si>
    <t>Cargos del Periodo</t>
  </si>
  <si>
    <t>Abonos del Periodo</t>
  </si>
  <si>
    <t>Saldo Final</t>
  </si>
  <si>
    <t>Variación del Periodo</t>
  </si>
  <si>
    <t>Derechos a Recibir Efectivo o Equivalentes a Largo Plazo</t>
  </si>
  <si>
    <t>Activos Diferidos</t>
  </si>
  <si>
    <t>Otros Activos No Circulantes</t>
  </si>
  <si>
    <t>TOTAL</t>
  </si>
  <si>
    <t>Revalúos</t>
  </si>
  <si>
    <t>Aprovechamientos</t>
  </si>
  <si>
    <t xml:space="preserve">Ingresos por Venta de Bienes y Prestación de Servicios </t>
  </si>
  <si>
    <t>Participaciones, Aportaciones, Convenios, Incentivos Derivados de la Colaboración Fiscal y Fondos Distintos de Aportaciones</t>
  </si>
  <si>
    <t>Transferencias, Asignaciones, Subsidios y  Subveciones, y Pensiones y Jubilaciones</t>
  </si>
  <si>
    <t>Transferencias al resto del Sector Público</t>
  </si>
  <si>
    <t xml:space="preserve">Derechos a Recibir Efectivo o equivalentes </t>
  </si>
  <si>
    <t xml:space="preserve">Estimación por Pérdida o Deterioro de Activos no Circulantes </t>
  </si>
  <si>
    <t xml:space="preserve">Porción a Corto Plaza de la Deuda Pública a Largo Plazo </t>
  </si>
  <si>
    <t>Productos</t>
  </si>
  <si>
    <t>Participaciones, Aportaciones,  Convenios, Incentivos Derivados de la Colaboración Fiscal, Fondos Distintos de Aportaciones, Transferencias, Asignaciones, Subsidios y Subvenciones, y Pensiones y Jubilaciones</t>
  </si>
  <si>
    <t>Participaciones, Aportaciones,  Convenios, Incentivos Derivados de la Colaboración Fiscal y Fondos Distintos de Aportaciones</t>
  </si>
  <si>
    <t>Transferencias, Asignaciones, Subsidios y Subvenciones, y Pensiones y Jubilaciones</t>
  </si>
  <si>
    <t>Disminución del Exceso de Estimaciones por Pérdida o Deterioro u Obsolescencia</t>
  </si>
  <si>
    <t>Estimaciones, Depreciaciones, Deterioros, Obsolescencia y Amortizaciones</t>
  </si>
  <si>
    <t xml:space="preserve">Aumento por Insuficiencia de Estimaciones por Pérdida o Deterioro u Obsolescencia </t>
  </si>
  <si>
    <t xml:space="preserve">Otros Gastos </t>
  </si>
  <si>
    <t xml:space="preserve">Inversión  Pública </t>
  </si>
  <si>
    <t xml:space="preserve">Inversión Pública no Capitalizable </t>
  </si>
  <si>
    <t>Derecho a Recibir Efectivo o Equivalentes</t>
  </si>
  <si>
    <t>Fondos y Bienes de Terceros en Garantía y/o Administración a Corto Plazo</t>
  </si>
  <si>
    <t>Fondos y Bienes de Terceros en Garantía y/o Administración a Largo Plazo</t>
  </si>
  <si>
    <t xml:space="preserve">Resultado por Tenencia de Activos no Monetarios </t>
  </si>
  <si>
    <t xml:space="preserve">Servicios de la Deuda </t>
  </si>
  <si>
    <t>CAMBIOS POR ERRORES CONTABLES</t>
  </si>
  <si>
    <t>+A</t>
  </si>
  <si>
    <t>-A</t>
  </si>
  <si>
    <t xml:space="preserve">FLUJO DE EFECTIVO </t>
  </si>
  <si>
    <t xml:space="preserve">NO REQUIEREN FLUJO DE EFECTIVO </t>
  </si>
  <si>
    <t xml:space="preserve">SALDO REAL </t>
  </si>
  <si>
    <t>Total del Patrimonio del ente Público</t>
  </si>
  <si>
    <t xml:space="preserve">% del Patrimonio del Ente Público que es propiedad del Poder Ejecutivo </t>
  </si>
  <si>
    <t xml:space="preserve">Patrimonio del Ente Público que es propiedad del Poder Ejecutivo </t>
  </si>
  <si>
    <t xml:space="preserve">ESTADO DE CAMBIOS EN LA SITUACIÓN FINANCIERA </t>
  </si>
  <si>
    <t>Concepto</t>
  </si>
  <si>
    <t>Cuenta</t>
  </si>
  <si>
    <t>DEPRECIACIÓN ACUMULADA DE BIENES MUEBLES</t>
  </si>
  <si>
    <t>Bajo protesta de decir verdad declaramos que los Estados Financieros y sus Notas son razonablemente correctos  y responsabilidad del emisor.</t>
  </si>
  <si>
    <t>Otros Origenes de Financiamiento</t>
  </si>
  <si>
    <t>Incremento/Disminución Neta en el Efectivo y Equivalentes al</t>
  </si>
  <si>
    <t xml:space="preserve">Efectivo y Equivalentes al Efectivo al inicio del ejercicio </t>
  </si>
  <si>
    <t>Efectivo y Equivalentes al Efectivo al final del ejercicio</t>
  </si>
  <si>
    <t xml:space="preserve">Hacienda Pública/ Patrimonio Generado de Ejercicios Anteriores </t>
  </si>
  <si>
    <t xml:space="preserve">Hacienda Pública/Patrimonio Generado del Ejercicio </t>
  </si>
  <si>
    <t>Exceso o Insuficiencia en la Actualización de la Hacienda Pública/ Patrimonio</t>
  </si>
  <si>
    <t>Monto</t>
  </si>
  <si>
    <t>Resultados del  Ejercicio (Ahorro/Desahorro)</t>
  </si>
  <si>
    <t>Descripción de la cuenta</t>
  </si>
  <si>
    <t>Saldo inicial</t>
  </si>
  <si>
    <t>Total de cargos</t>
  </si>
  <si>
    <t>Total de abonos</t>
  </si>
  <si>
    <t>Saldo final</t>
  </si>
  <si>
    <t>1112-0000-000000000000</t>
  </si>
  <si>
    <t>BANCOS/TESORERIA</t>
  </si>
  <si>
    <t>1116-0000-000000000000</t>
  </si>
  <si>
    <t>DEPÓSITOS DE FONDOS DE TERCEROS EN GARAN</t>
  </si>
  <si>
    <t>1122-0000-000000000000</t>
  </si>
  <si>
    <t>1123-0000-000000000000</t>
  </si>
  <si>
    <t>DEUDORES DIVERSOS POR COBRAR A CORTO PLA</t>
  </si>
  <si>
    <t>1231-0000-000000000000</t>
  </si>
  <si>
    <t>1233-0000-000000000000</t>
  </si>
  <si>
    <t>EDIFICIOS NO HABITACIONALES</t>
  </si>
  <si>
    <t>1234-0000-000000000000</t>
  </si>
  <si>
    <t>INFRAESTRUCTURA</t>
  </si>
  <si>
    <t>1241-0000-000000000000</t>
  </si>
  <si>
    <t>MOBILIARIO Y EQUIPO DE ADMINISTRACIÓN</t>
  </si>
  <si>
    <t>1243-0000-000000000000</t>
  </si>
  <si>
    <t>EQUIPO E INSTRUMENTAL MÉDICO Y DE LABORA</t>
  </si>
  <si>
    <t>1244-0000-000000000000</t>
  </si>
  <si>
    <t>VEHICULOS Y EQUIPO DE TRANSPORTE</t>
  </si>
  <si>
    <t>1246-0000-000000000000</t>
  </si>
  <si>
    <t>1261-0000-000000000000</t>
  </si>
  <si>
    <t>DEPRECIACIÓN ACUMULADA DE BIENES INMUEBL</t>
  </si>
  <si>
    <t>1263-0000-000000000000</t>
  </si>
  <si>
    <t>2111-0000-000000000000</t>
  </si>
  <si>
    <t>SERVICIOS PERSONALES POR PAGAR A CORTO P</t>
  </si>
  <si>
    <t>2112-0000-000000000000</t>
  </si>
  <si>
    <t>2117-0000-000000000000</t>
  </si>
  <si>
    <t>RETENCIONES Y CONTRIBUCIONES POR PAGAR A</t>
  </si>
  <si>
    <t>2119-0000-000000000000</t>
  </si>
  <si>
    <t>OTRAS CUENTAS POR PAGAR A CORTO PLAZO</t>
  </si>
  <si>
    <t>2162-0000-000000000000</t>
  </si>
  <si>
    <t>FONDOS EN ADMINISTRACIÓN A CORTO PLAZO</t>
  </si>
  <si>
    <t>3114-0000-000000000000</t>
  </si>
  <si>
    <t>APORTACIONES DEL GOBIERNO FEDERAL DE AÑO</t>
  </si>
  <si>
    <t>3121-0000-000000000000</t>
  </si>
  <si>
    <t>SUPERÁVIT/DÉFICIT POR DONACIÓN</t>
  </si>
  <si>
    <t>3221-0000-000000000000</t>
  </si>
  <si>
    <t>3231-0000-000000000000</t>
  </si>
  <si>
    <t>REVALÚO DE BIENES INMUEBLES</t>
  </si>
  <si>
    <t>3252-0000-000000000000</t>
  </si>
  <si>
    <t>4221-0000-000000000000</t>
  </si>
  <si>
    <t>TRANSFERENCIAS INTERNAS Y ASIGNACIONES A</t>
  </si>
  <si>
    <t>5111-0000-000000000000</t>
  </si>
  <si>
    <t>REMUNERACIONES AL PERSONAL DE CARACTER P</t>
  </si>
  <si>
    <t>5113-0000-000000000000</t>
  </si>
  <si>
    <t>5114-0000-000000000000</t>
  </si>
  <si>
    <t>5115-0000-000000000000</t>
  </si>
  <si>
    <t>5126-0000-000000000000</t>
  </si>
  <si>
    <t>5131-0000-000000000000</t>
  </si>
  <si>
    <t>5133-0000-000000000000</t>
  </si>
  <si>
    <t>SERVICIOS PROFESIONALES, CIENTIFICOS, TE</t>
  </si>
  <si>
    <t>5134-0000-000000000000</t>
  </si>
  <si>
    <t>SERVICIOS FINANCIEROS, BANCARIOS Y COMER</t>
  </si>
  <si>
    <t>5135-0000-000000000000</t>
  </si>
  <si>
    <t>SERVICIOS DE INSTALACION, REPARACION, MA</t>
  </si>
  <si>
    <t>5137-0000-000000000000</t>
  </si>
  <si>
    <t>5139-0000-000000000000</t>
  </si>
  <si>
    <t>7331-0000-000000000000</t>
  </si>
  <si>
    <t>FIANZAS Y GARANTÍAS COMERCIALES</t>
  </si>
  <si>
    <t>7333-0000-000000000000</t>
  </si>
  <si>
    <t>FIANZAS OTORGADAS PARA RESPALDAR OBLIGAC</t>
  </si>
  <si>
    <t>7411-0000-000000000000</t>
  </si>
  <si>
    <t>DEMANDAS JUDICIALES EN PROCESO DE RESOLU</t>
  </si>
  <si>
    <t>7421-0000-000000000000</t>
  </si>
  <si>
    <t>RESOLUCIÓN DE DEMANDAS EN PROCESO JUDICI</t>
  </si>
  <si>
    <t>8121-0000-000000000000</t>
  </si>
  <si>
    <t>8141-0000-000000000000</t>
  </si>
  <si>
    <t>8151-0000-000000000000</t>
  </si>
  <si>
    <t>PRESUPUESTO DE INGRESOS COBRADO</t>
  </si>
  <si>
    <t>8211-0000-000000000000</t>
  </si>
  <si>
    <t>8221-0000-000000000000</t>
  </si>
  <si>
    <t>8241-0000-000000000000</t>
  </si>
  <si>
    <t>8251-0000-000000000000</t>
  </si>
  <si>
    <t>8261-0000-000000000000</t>
  </si>
  <si>
    <t>8271-0000-000000000000</t>
  </si>
  <si>
    <t>Cta</t>
  </si>
  <si>
    <t>REDONDEO</t>
  </si>
  <si>
    <t xml:space="preserve">Carlos Alberto Reyes Arroyo </t>
  </si>
  <si>
    <t xml:space="preserve">Subdirector de Recursos Financieros </t>
  </si>
  <si>
    <t xml:space="preserve">Subdirector de Recursos </t>
  </si>
  <si>
    <t xml:space="preserve">Financieros </t>
  </si>
  <si>
    <t>Carlos Alberto Reyes Arroyo</t>
  </si>
  <si>
    <t>Subdirector de Recusos</t>
  </si>
  <si>
    <t>Financieros</t>
  </si>
  <si>
    <t>&lt;</t>
  </si>
  <si>
    <t>Subdirector de Recursos Financieros</t>
  </si>
  <si>
    <t>1128-0000-000000000000</t>
  </si>
  <si>
    <t>IMPUESTOS A FAVOR</t>
  </si>
  <si>
    <t>8111-0000-000000000000</t>
  </si>
  <si>
    <t>7631-0000-000000000000</t>
  </si>
  <si>
    <t>BIENES BAJO CONTRATO DE COMODATO</t>
  </si>
  <si>
    <t>7641-0000-000000000000</t>
  </si>
  <si>
    <t>CONTRATO DE COMODATO POR BIENES</t>
  </si>
  <si>
    <t xml:space="preserve">Jefe del Departamento de Contabilidad </t>
  </si>
  <si>
    <t xml:space="preserve">Jefe del Departamento  de Contabilidad </t>
  </si>
  <si>
    <t>PATRIMONIO DEL ENTE PÚBLICO DEL SECTOR PARAESTATAL</t>
  </si>
  <si>
    <t>ESTADO ANALÍTICO DE LA DEUDA Y OTROS PASIVOS</t>
  </si>
  <si>
    <t>ESTADO ANALÍTICO DEL ACTIVO</t>
  </si>
  <si>
    <t xml:space="preserve">ESTADO DE FLUJOS DE EFECTIVO </t>
  </si>
  <si>
    <t>ESTADO DE SITUACIÓN FINANCIERA</t>
  </si>
  <si>
    <t xml:space="preserve">ESTADO DE ACTIVIDADES  </t>
  </si>
  <si>
    <t xml:space="preserve">ESTADO DE VARIACIÓN EN LA HACIENDA PÚBLICA </t>
  </si>
  <si>
    <t>4311-0000-000000000000</t>
  </si>
  <si>
    <t>INTERESES GANADOS DE VALORES, CRÉDITOS,</t>
  </si>
  <si>
    <t>5112-0000-000000000000</t>
  </si>
  <si>
    <t>REMUNERACIONES AL PERSONAL DE CARACTER T</t>
  </si>
  <si>
    <t>5122-0000-000000000000</t>
  </si>
  <si>
    <t>ALIMENTOS Y UTENSILIOS</t>
  </si>
  <si>
    <t>8131-0000-000000000000</t>
  </si>
  <si>
    <t>MODIFICACIONES AL PRESUPUESTO DE INGRESO</t>
  </si>
  <si>
    <t>8231-0000-000000000000</t>
  </si>
  <si>
    <t>PRESUPUESTO DE EGRESOS MODIFICADO</t>
  </si>
  <si>
    <t>4399-0000-000000000000</t>
  </si>
  <si>
    <t>OTROS INGRESOS Y BENEFICIOS VARIOS</t>
  </si>
  <si>
    <t>1279-0000-000000000000</t>
  </si>
  <si>
    <t>OTROS ACTIVOS DIFERIDOS</t>
  </si>
  <si>
    <t>2159-0000-000000000000</t>
  </si>
  <si>
    <t>OTROS PASIVOS DIFERIDOS A CORTO PLAZO</t>
  </si>
  <si>
    <t>5132-0000-000000000000</t>
  </si>
  <si>
    <t>SERVICIOS DE ARRENDAMIENTO</t>
  </si>
  <si>
    <t>TOTALES</t>
  </si>
  <si>
    <t>5121-0000-000000000000</t>
  </si>
  <si>
    <t>MATERIALES DE ADMINISTRACION, EMISION DE</t>
  </si>
  <si>
    <t>5124-0000-000000000000</t>
  </si>
  <si>
    <t>MATERIALES Y ARTICULOS DE CONSTRUCCION Y</t>
  </si>
  <si>
    <t>5513-0000-000000000000</t>
  </si>
  <si>
    <t>DEPRECIACIONES</t>
  </si>
  <si>
    <t>5514-0000-000000000000</t>
  </si>
  <si>
    <t>DEPRECIACION DE INFRAESTRUCTURA</t>
  </si>
  <si>
    <t>5515-0000-000000000000</t>
  </si>
  <si>
    <t>DEPRECIACIÓN DE BIENES MUEBLES</t>
  </si>
  <si>
    <t>5125-0000-000000000000</t>
  </si>
  <si>
    <t>PRODUCTOS QUIMICOS, FARMACEUTICOS Y DE L</t>
  </si>
  <si>
    <t>5129-0000-000000000000</t>
  </si>
  <si>
    <t>HERRAMIENTAS, REFACCIONES Y ACCESORIOS M</t>
  </si>
  <si>
    <t>3232-0000-000000000000</t>
  </si>
  <si>
    <t>REVALÚO DE BIENES MUEBLES</t>
  </si>
  <si>
    <t>5127-0000-000000000000</t>
  </si>
  <si>
    <t>VESTUARIO, BLANCOS, PRENDAS DE PROTECCIO</t>
  </si>
  <si>
    <t>5138-0000-000000000000</t>
  </si>
  <si>
    <t>SERVICIOS OFICIALES</t>
  </si>
  <si>
    <t>ESTE DEBO HACERLO AL 30 DE SEPTIEMBRE DEL 2022 PARA LOS AUDITORES</t>
  </si>
  <si>
    <t>5143-0000-000000000000</t>
  </si>
  <si>
    <t>SUBSIDIOS Y SUBVENCIONES</t>
  </si>
  <si>
    <t>4173-0000-000000000000</t>
  </si>
  <si>
    <t>INGRESOS POR VENTA DE BIENES Y SERV. DE</t>
  </si>
  <si>
    <t>INSTITUTO MEXICANO DE INVESTIGACIÓN EN PESCA Y ACUACULTURA SUSTENTABLES</t>
  </si>
  <si>
    <t>CAMB x ERR CONT</t>
  </si>
  <si>
    <t>FONDOS ONU</t>
  </si>
  <si>
    <t>FAO 1,500,000 ultimo pago</t>
  </si>
  <si>
    <t xml:space="preserve">INSTITUTO MEXICANO DE INVESTIGACIÓN EN PESCA Y ACUACULTURA SUSTENTABLES </t>
  </si>
  <si>
    <t>CONCILIACIÓN CONTABLE - PRESUPUESTARIA</t>
  </si>
  <si>
    <t>Conciliación entre los Ingresos Presupuestarios y Contables</t>
  </si>
  <si>
    <t>1. Total de Ingresos Presupuestarios</t>
  </si>
  <si>
    <t>2. Más Ingresos Contables No Presupuestarios</t>
  </si>
  <si>
    <t xml:space="preserve">Incremento por variación de inventarios 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</si>
  <si>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</si>
  <si>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</si>
  <si>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</si>
  <si>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</si>
  <si>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</si>
  <si>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</si>
  <si>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</si>
  <si>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</si>
  <si>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Remanentes presupuestales de ejercicios anteriores</t>
  </si>
  <si>
    <t>4. Total de Ingresos Contables (4=1+2-3)</t>
  </si>
  <si>
    <t>Conciliación entre los Egresos Presupuestarios y los Gastos Contables</t>
  </si>
  <si>
    <t>1. Total de Egresos Presupuestarios</t>
  </si>
  <si>
    <t xml:space="preserve">2. Menos Egresos Presupuestarios No Contables </t>
  </si>
  <si>
    <t>Materias primas y materiales de producción y comercialización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</si>
  <si>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</si>
  <si>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</si>
  <si>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</si>
  <si>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</si>
  <si>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 xml:space="preserve">Equipo de defensa y seguridad 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</si>
  <si>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</si>
  <si>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</si>
  <si>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</si>
  <si>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</si>
  <si>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</si>
  <si>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</si>
  <si>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Acciones y participaciones de capital</t>
  </si>
  <si>
    <t>Compra de títulos y valores</t>
  </si>
  <si>
    <t xml:space="preserve">Inversiones en fideicomisos, mandatos y otros análogos </t>
  </si>
  <si>
    <t xml:space="preserve">Provisiones para contingencias y otras erogaciones especiales </t>
  </si>
  <si>
    <t>Amortización de la deuda pública</t>
  </si>
  <si>
    <t>Adeudos de ejercicios fiscales anteriores (ADEFAS)</t>
  </si>
  <si>
    <t>Reintegros por realizar</t>
  </si>
  <si>
    <t xml:space="preserve">Otros Egresos Presupuestales No Contables </t>
  </si>
  <si>
    <t>3. Más Gastos Contables No Presupuestales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</si>
  <si>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</si>
  <si>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</si>
  <si>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</si>
  <si>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</si>
  <si>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</si>
  <si>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 xml:space="preserve">Otros Gastos Contables No Presupuestales </t>
  </si>
  <si>
    <t>4. Total de Gasto Contable (4=1-2+3)</t>
  </si>
  <si>
    <t>INFORME SOBRE PASIVOS CONTINGENTES</t>
  </si>
  <si>
    <t>TIPO DE JUICIO</t>
  </si>
  <si>
    <t>CANTIDAD</t>
  </si>
  <si>
    <t>NUMERO DE JUICIOS</t>
  </si>
  <si>
    <t>IMPORTE</t>
  </si>
  <si>
    <t>SIN MONTO ESTIMADO, APROXIMADO O DETERMINADO</t>
  </si>
  <si>
    <t xml:space="preserve">MONTO ESTIMADO, APROXIMADO O DETERMINADO </t>
  </si>
  <si>
    <t>MONEDA NACIONAL</t>
  </si>
  <si>
    <t>MONEDA EXTRANJERA</t>
  </si>
  <si>
    <t>ADMINISTRATIVOS</t>
  </si>
  <si>
    <t>FISCALES</t>
  </si>
  <si>
    <t>CIVILES</t>
  </si>
  <si>
    <t>MERCANTILES</t>
  </si>
  <si>
    <t>LABORALES</t>
  </si>
  <si>
    <t>AGRARIOS</t>
  </si>
  <si>
    <t>OTROS (INDIQUE)</t>
  </si>
  <si>
    <t>T O T A L</t>
  </si>
  <si>
    <t>ESTADO DE CAMBIOS EN LA SITUACIÓN FINANCIERA</t>
  </si>
  <si>
    <t>OTROS ING EA.D26</t>
  </si>
  <si>
    <t>isn-isr-iva-sar</t>
  </si>
  <si>
    <t>IMPUESTOS</t>
  </si>
  <si>
    <t>DEUDORES</t>
  </si>
  <si>
    <t xml:space="preserve">                EA</t>
  </si>
  <si>
    <t xml:space="preserve">DEUD DIVS </t>
  </si>
  <si>
    <t>CAM x ERR CONT</t>
  </si>
  <si>
    <t>José Manuel Salgado Torres</t>
  </si>
  <si>
    <t>DETERIORO ACUMULADO DE ACTIVOS</t>
  </si>
  <si>
    <t>1264-0000-000000000000</t>
  </si>
  <si>
    <t>5516-0000-000000000000</t>
  </si>
  <si>
    <t>DETERIORO DE BIENES</t>
  </si>
  <si>
    <t>otras aplicaiones de operación</t>
  </si>
  <si>
    <t>CONVOCATORIA VERDILLO Y VENTA DE CHATARRA Y AUTOMOTORES</t>
  </si>
  <si>
    <t>RENDIMIENTOS BANCARIOS</t>
  </si>
  <si>
    <t>ok</t>
  </si>
  <si>
    <t>LA CIFRA ES CERO</t>
  </si>
  <si>
    <t>el importe se determina de los gastos de la balanza vs el reporte SIAFF EJERCIDO POR PARTIDA.</t>
  </si>
  <si>
    <t>Hacienda Pública / Patrimonio Contribuido Neto de 2024</t>
  </si>
  <si>
    <t>Hacienda Pública / Patrimonio Generado Neto de 2024</t>
  </si>
  <si>
    <t>Exceso o Insuficiencia en la Actualización de la Hacienda Pública / Patrimonio Neto de 2024</t>
  </si>
  <si>
    <t>Hacienda Pública/Patrimonio Neto  Final 2024</t>
  </si>
  <si>
    <t>Cambios en la Hacienda Pública/Patrimonio Contribuido Neto 2025</t>
  </si>
  <si>
    <t>Variaciones de la Hacienda Pública/Patrimonio  Generado  Neto 2025</t>
  </si>
  <si>
    <t>Cambios en el Exceso o Insuficiencia en la Actualización de la Hacienda Pública/Patrimonio Neto  2025</t>
  </si>
  <si>
    <t>CAMBIO POR ERROR</t>
  </si>
  <si>
    <t>Nota la información se actualizo 24/04/2025 balanza anual al primer trimestre.</t>
  </si>
  <si>
    <t>Hacienda Pública/Patrimonio Neto del 30 de junio de 2025</t>
  </si>
  <si>
    <t>DEL 01 DE ENERO DE  2025  AL 30 DE JUNIO DE 2025</t>
  </si>
  <si>
    <t>DEL 1 DE ENERO DE 2025 AL 30 DE JUNIO DE 2025</t>
  </si>
  <si>
    <t>DEL 01 DE ENERO AL 30 DE JUNIO DE 2025</t>
  </si>
  <si>
    <t xml:space="preserve">DEL 1 DE ENERO AL 30 DE JUNIO DE 2025 </t>
  </si>
  <si>
    <t>DEL 1 DE ENERO AL 30 DE JUNIO DE 2025 Y DEL 1 DE ENERO AL 31 DE DICIEMBRE DE 2024</t>
  </si>
  <si>
    <t xml:space="preserve"> AL 30 DE JUNIO DE 2025 Y DEL 1 DE ENERO AL 31 DICIEMBRE DE 2024</t>
  </si>
  <si>
    <t>AL 30 DE JUNIO DE 2025 Y 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</si>
</sst>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??_);_(@_)"/>
    <numFmt numFmtId="165" formatCode="#,##0.00000000"/>
    <numFmt numFmtId="166" formatCode="#,##0.0000"/>
    <numFmt numFmtId="167" formatCode="_-* #,##0_-;\-* #,##0_-;_-* &quot;-&quot;??_-;_-@_-"/>
    <numFmt numFmtId="168" formatCode="#,##0.0000000000000"/>
    <numFmt numFmtId="169" formatCode="0.000000"/>
    <numFmt numFmtId="170" formatCode="0.0000000000"/>
    <numFmt numFmtId="171" formatCode="###,###,##0.00"/>
  </numFmts>
  <fonts count="3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0.5"/>
      <color theme="1"/>
      <name val="Geomanist"/>
      <family val="3"/>
    </font>
    <font>
      <b/>
      <sz val="10.5"/>
      <color theme="1"/>
      <name val="Geomanist"/>
      <family val="3"/>
    </font>
    <font>
      <b/>
      <sz val="10.5"/>
      <name val="Geomanist"/>
      <family val="3"/>
    </font>
    <font>
      <b/>
      <sz val="10.5"/>
      <color rgb="FF000000"/>
      <name val="Geomanist"/>
      <family val="3"/>
    </font>
    <font>
      <sz val="10.5"/>
      <color rgb="FF000000"/>
      <name val="Geomanist"/>
      <family val="3"/>
    </font>
    <font>
      <sz val="10.5"/>
      <name val="Geomanist"/>
      <family val="3"/>
    </font>
    <font>
      <sz val="10.5"/>
      <color rgb="FFC00000"/>
      <name val="Geomanist"/>
      <family val="3"/>
    </font>
    <font>
      <sz val="10.5"/>
      <color rgb="FFFF0000"/>
      <name val="Geomanist"/>
      <family val="3"/>
    </font>
    <font>
      <sz val="10.5"/>
      <color rgb="FF0070C0"/>
      <name val="Geomanist"/>
      <family val="3"/>
    </font>
    <font>
      <b/>
      <i/>
      <sz val="10.5"/>
      <color theme="1"/>
      <name val="Geomanist"/>
      <family val="3"/>
    </font>
    <font>
      <b/>
      <sz val="10.5"/>
      <color rgb="FFFF0000"/>
      <name val="Geomanist"/>
      <family val="3"/>
    </font>
    <font>
      <b/>
      <sz val="10.5"/>
      <color rgb="FFC00000"/>
      <name val="Geomanist"/>
      <family val="3"/>
    </font>
    <font>
      <u/>
      <sz val="10.5"/>
      <name val="Geomanist"/>
      <family val="3"/>
    </font>
    <font>
      <u/>
      <sz val="10.5"/>
      <color rgb="FF000000"/>
      <name val="Geomanist"/>
      <family val="3"/>
    </font>
    <font>
      <b/>
      <u/>
      <sz val="10.5"/>
      <name val="Geomanist"/>
      <family val="3"/>
    </font>
    <font>
      <b/>
      <u/>
      <sz val="10.5"/>
      <color rgb="FF000000"/>
      <name val="Geomanist"/>
      <family val="3"/>
    </font>
    <font>
      <b/>
      <sz val="10.5"/>
      <color theme="3"/>
      <name val="Geomanist"/>
      <family val="3"/>
    </font>
    <font>
      <sz val="10.5"/>
      <color rgb="FF1E395B"/>
      <name val="Geomanist"/>
      <family val="3"/>
    </font>
    <font>
      <u/>
      <sz val="10.5"/>
      <color theme="1"/>
      <name val="Geomanist"/>
      <family val="3"/>
    </font>
    <font>
      <b/>
      <u/>
      <sz val="10.5"/>
      <color theme="1"/>
      <name val="Geomanist"/>
      <family val="3"/>
    </font>
    <font>
      <sz val="10"/>
      <color theme="1"/>
      <name val="Montserrat"/>
    </font>
    <font>
      <b/>
      <sz val="11"/>
      <color theme="0" tint="-0.249977111117893"/>
      <name val="Calibri"/>
      <family val="2"/>
      <scheme val="minor"/>
    </font>
    <font>
      <b/>
      <sz val="10.5"/>
      <color theme="1"/>
      <name val="Geomanist"/>
    </font>
    <font>
      <b/>
      <sz val="10.5"/>
      <name val="Geomanist"/>
    </font>
    <font>
      <b/>
      <sz val="10"/>
      <color rgb="FFFF0000"/>
      <name val="Geomanist"/>
      <family val="3"/>
    </font>
    <font>
      <sz val="10.5"/>
      <color theme="1"/>
      <name val="Geomanist"/>
    </font>
    <font>
      <sz val="8.5"/>
      <color theme="1"/>
      <name val="Geomanist"/>
    </font>
    <font>
      <sz val="8"/>
      <color theme="1"/>
      <name val="Geomanist"/>
      <family val="3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000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75">
    <xf numFmtId="0" fontId="0" fillId="0" borderId="0" xfId="0"/>
    <xf numFmtId="4" fontId="0" fillId="0" borderId="0" xfId="0" applyNumberFormat="1"/>
    <xf numFmtId="0" fontId="0" fillId="0" borderId="0" xfId="0" applyFill="1"/>
    <xf numFmtId="4" fontId="0" fillId="0" borderId="0" xfId="0" applyNumberFormat="1" applyFill="1"/>
    <xf numFmtId="0" fontId="0" fillId="0" borderId="0" xfId="0"/>
    <xf numFmtId="4" fontId="0" fillId="9" borderId="0" xfId="0" applyNumberFormat="1" applyFill="1"/>
    <xf numFmtId="0" fontId="0" fillId="3" borderId="0" xfId="0" applyFill="1"/>
    <xf numFmtId="0" fontId="3" fillId="0" borderId="0" xfId="0" applyFont="1"/>
    <xf numFmtId="43" fontId="3" fillId="0" borderId="0" xfId="1" applyFont="1"/>
    <xf numFmtId="43" fontId="3" fillId="0" borderId="0" xfId="1" applyFont="1" applyFill="1"/>
    <xf numFmtId="0" fontId="3" fillId="0" borderId="0" xfId="0" applyFont="1" applyFill="1"/>
    <xf numFmtId="4" fontId="3" fillId="0" borderId="0" xfId="0" applyNumberFormat="1" applyFont="1" applyFill="1"/>
    <xf numFmtId="4" fontId="3" fillId="0" borderId="0" xfId="0" applyNumberFormat="1" applyFont="1"/>
    <xf numFmtId="0" fontId="3" fillId="9" borderId="0" xfId="0" applyFont="1" applyFill="1"/>
    <xf numFmtId="4" fontId="3" fillId="9" borderId="0" xfId="0" applyNumberFormat="1" applyFont="1" applyFill="1"/>
    <xf numFmtId="3" fontId="0" fillId="4" borderId="0" xfId="0" applyNumberFormat="1" applyFill="1"/>
    <xf numFmtId="3" fontId="0" fillId="13" borderId="0" xfId="0" applyNumberFormat="1" applyFill="1"/>
    <xf numFmtId="3" fontId="0" fillId="0" borderId="0" xfId="0" applyNumberFormat="1" applyFill="1"/>
    <xf numFmtId="3" fontId="0" fillId="11" borderId="0" xfId="0" applyNumberFormat="1" applyFill="1"/>
    <xf numFmtId="3" fontId="0" fillId="12" borderId="0" xfId="0" applyNumberFormat="1" applyFill="1"/>
    <xf numFmtId="3" fontId="0" fillId="14" borderId="0" xfId="0" applyNumberFormat="1" applyFill="1"/>
    <xf numFmtId="3" fontId="0" fillId="10" borderId="0" xfId="0" applyNumberFormat="1" applyFill="1"/>
    <xf numFmtId="3" fontId="0" fillId="17" borderId="0" xfId="0" applyNumberFormat="1" applyFill="1"/>
    <xf numFmtId="3" fontId="0" fillId="18" borderId="0" xfId="0" applyNumberFormat="1" applyFill="1"/>
    <xf numFmtId="3" fontId="0" fillId="19" borderId="0" xfId="0" applyNumberFormat="1" applyFill="1"/>
    <xf numFmtId="3" fontId="4" fillId="10" borderId="0" xfId="0" applyNumberFormat="1" applyFont="1" applyFill="1"/>
    <xf numFmtId="3" fontId="5" fillId="10" borderId="0" xfId="0" applyNumberFormat="1" applyFont="1" applyFill="1"/>
    <xf numFmtId="0" fontId="4" fillId="0" borderId="0" xfId="0" applyFont="1" applyFill="1"/>
    <xf numFmtId="3" fontId="4" fillId="0" borderId="0" xfId="0" applyNumberFormat="1" applyFont="1" applyFill="1"/>
    <xf numFmtId="3" fontId="0" fillId="21" borderId="0" xfId="0" applyNumberFormat="1" applyFill="1"/>
    <xf numFmtId="3" fontId="0" fillId="22" borderId="0" xfId="0" applyNumberFormat="1" applyFill="1"/>
    <xf numFmtId="3" fontId="0" fillId="23" borderId="0" xfId="0" applyNumberFormat="1" applyFill="1"/>
    <xf numFmtId="3" fontId="0" fillId="15" borderId="0" xfId="0" applyNumberFormat="1" applyFill="1"/>
    <xf numFmtId="3" fontId="5" fillId="0" borderId="0" xfId="0" applyNumberFormat="1" applyFont="1" applyFill="1"/>
    <xf numFmtId="3" fontId="0" fillId="24" borderId="0" xfId="0" applyNumberFormat="1" applyFill="1"/>
    <xf numFmtId="3" fontId="6" fillId="0" borderId="0" xfId="0" applyNumberFormat="1" applyFont="1" applyFill="1"/>
    <xf numFmtId="3" fontId="1" fillId="17" borderId="0" xfId="0" applyNumberFormat="1" applyFont="1" applyFill="1"/>
    <xf numFmtId="3" fontId="1" fillId="18" borderId="0" xfId="0" applyNumberFormat="1" applyFont="1" applyFill="1"/>
    <xf numFmtId="3" fontId="1" fillId="19" borderId="0" xfId="0" applyNumberFormat="1" applyFont="1" applyFill="1"/>
    <xf numFmtId="49" fontId="0" fillId="0" borderId="0" xfId="0" applyNumberFormat="1" applyFill="1"/>
    <xf numFmtId="0" fontId="7" fillId="2" borderId="0" xfId="0" applyFont="1" applyFill="1"/>
    <xf numFmtId="0" fontId="8" fillId="2" borderId="0" xfId="0" applyFont="1" applyFill="1"/>
    <xf numFmtId="0" fontId="8" fillId="2" borderId="18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1" fontId="9" fillId="0" borderId="1" xfId="0" applyNumberFormat="1" applyFont="1" applyFill="1" applyBorder="1" applyAlignment="1">
      <alignment horizontal="center" vertical="center" wrapText="1"/>
    </xf>
    <xf numFmtId="1" fontId="9" fillId="0" borderId="14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/>
    <xf numFmtId="0" fontId="8" fillId="2" borderId="0" xfId="0" applyFont="1" applyFill="1" applyBorder="1"/>
    <xf numFmtId="0" fontId="7" fillId="2" borderId="0" xfId="0" applyFont="1" applyFill="1" applyBorder="1"/>
    <xf numFmtId="4" fontId="7" fillId="2" borderId="0" xfId="0" applyNumberFormat="1" applyFont="1" applyFill="1" applyBorder="1"/>
    <xf numFmtId="0" fontId="7" fillId="2" borderId="13" xfId="0" applyFont="1" applyFill="1" applyBorder="1"/>
    <xf numFmtId="0" fontId="8" fillId="2" borderId="3" xfId="0" applyFont="1" applyFill="1" applyBorder="1"/>
    <xf numFmtId="3" fontId="8" fillId="2" borderId="0" xfId="0" applyNumberFormat="1" applyFont="1" applyFill="1" applyBorder="1"/>
    <xf numFmtId="164" fontId="8" fillId="2" borderId="0" xfId="0" applyNumberFormat="1" applyFont="1" applyFill="1" applyBorder="1"/>
    <xf numFmtId="3" fontId="8" fillId="2" borderId="13" xfId="0" applyNumberFormat="1" applyFont="1" applyFill="1" applyBorder="1"/>
    <xf numFmtId="164" fontId="7" fillId="2" borderId="0" xfId="0" applyNumberFormat="1" applyFont="1" applyFill="1" applyBorder="1"/>
    <xf numFmtId="164" fontId="7" fillId="2" borderId="13" xfId="0" applyNumberFormat="1" applyFont="1" applyFill="1" applyBorder="1"/>
    <xf numFmtId="3" fontId="7" fillId="2" borderId="0" xfId="0" applyNumberFormat="1" applyFont="1" applyFill="1" applyBorder="1"/>
    <xf numFmtId="3" fontId="7" fillId="2" borderId="13" xfId="0" applyNumberFormat="1" applyFont="1" applyFill="1" applyBorder="1"/>
    <xf numFmtId="164" fontId="8" fillId="2" borderId="13" xfId="0" applyNumberFormat="1" applyFont="1" applyFill="1" applyBorder="1"/>
    <xf numFmtId="3" fontId="7" fillId="2" borderId="0" xfId="0" applyNumberFormat="1" applyFont="1" applyFill="1"/>
    <xf numFmtId="0" fontId="8" fillId="2" borderId="18" xfId="0" applyFont="1" applyFill="1" applyBorder="1"/>
    <xf numFmtId="0" fontId="7" fillId="2" borderId="1" xfId="0" applyFont="1" applyFill="1" applyBorder="1"/>
    <xf numFmtId="4" fontId="7" fillId="2" borderId="1" xfId="0" applyNumberFormat="1" applyFont="1" applyFill="1" applyBorder="1"/>
    <xf numFmtId="0" fontId="7" fillId="2" borderId="14" xfId="0" applyFont="1" applyFill="1" applyBorder="1"/>
    <xf numFmtId="43" fontId="7" fillId="2" borderId="0" xfId="0" applyNumberFormat="1" applyFont="1" applyFill="1"/>
    <xf numFmtId="0" fontId="8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7" fillId="2" borderId="12" xfId="0" applyFont="1" applyFill="1" applyBorder="1"/>
    <xf numFmtId="0" fontId="7" fillId="2" borderId="19" xfId="0" applyFont="1" applyFill="1" applyBorder="1"/>
    <xf numFmtId="0" fontId="7" fillId="2" borderId="20" xfId="0" applyFont="1" applyFill="1" applyBorder="1"/>
    <xf numFmtId="4" fontId="7" fillId="2" borderId="20" xfId="0" applyNumberFormat="1" applyFont="1" applyFill="1" applyBorder="1"/>
    <xf numFmtId="0" fontId="7" fillId="2" borderId="21" xfId="0" applyFont="1" applyFill="1" applyBorder="1"/>
    <xf numFmtId="4" fontId="7" fillId="2" borderId="0" xfId="0" applyNumberFormat="1" applyFont="1" applyFill="1"/>
    <xf numFmtId="0" fontId="12" fillId="2" borderId="0" xfId="0" applyFont="1" applyFill="1"/>
    <xf numFmtId="0" fontId="7" fillId="0" borderId="0" xfId="0" applyFont="1"/>
    <xf numFmtId="4" fontId="7" fillId="0" borderId="0" xfId="0" applyNumberFormat="1" applyFont="1"/>
    <xf numFmtId="0" fontId="8" fillId="2" borderId="10" xfId="0" applyFont="1" applyFill="1" applyBorder="1" applyAlignment="1">
      <alignment wrapText="1"/>
    </xf>
    <xf numFmtId="0" fontId="8" fillId="2" borderId="11" xfId="0" applyFont="1" applyFill="1" applyBorder="1" applyAlignment="1">
      <alignment wrapText="1"/>
    </xf>
    <xf numFmtId="0" fontId="8" fillId="0" borderId="0" xfId="0" applyFont="1"/>
    <xf numFmtId="0" fontId="7" fillId="0" borderId="0" xfId="0" applyFont="1" applyFill="1"/>
    <xf numFmtId="0" fontId="8" fillId="0" borderId="0" xfId="0" applyFont="1" applyFill="1" applyBorder="1" applyAlignment="1">
      <alignment wrapText="1"/>
    </xf>
    <xf numFmtId="0" fontId="8" fillId="0" borderId="13" xfId="0" applyFont="1" applyFill="1" applyBorder="1" applyAlignment="1">
      <alignment wrapText="1"/>
    </xf>
    <xf numFmtId="0" fontId="7" fillId="0" borderId="8" xfId="0" applyFont="1" applyFill="1" applyBorder="1"/>
    <xf numFmtId="4" fontId="7" fillId="0" borderId="0" xfId="0" applyNumberFormat="1" applyFont="1" applyFill="1"/>
    <xf numFmtId="0" fontId="8" fillId="2" borderId="0" xfId="0" applyFont="1" applyFill="1" applyBorder="1" applyAlignment="1">
      <alignment wrapText="1"/>
    </xf>
    <xf numFmtId="0" fontId="8" fillId="2" borderId="13" xfId="0" applyFont="1" applyFill="1" applyBorder="1" applyAlignment="1">
      <alignment wrapText="1"/>
    </xf>
    <xf numFmtId="49" fontId="8" fillId="2" borderId="8" xfId="0" applyNumberFormat="1" applyFont="1" applyFill="1" applyBorder="1" applyAlignment="1">
      <alignment horizontal="center"/>
    </xf>
    <xf numFmtId="0" fontId="7" fillId="2" borderId="18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wrapText="1"/>
    </xf>
    <xf numFmtId="3" fontId="9" fillId="2" borderId="1" xfId="0" applyNumberFormat="1" applyFont="1" applyFill="1" applyBorder="1" applyAlignment="1">
      <alignment horizont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1" fontId="9" fillId="2" borderId="14" xfId="0" applyNumberFormat="1" applyFont="1" applyFill="1" applyBorder="1" applyAlignment="1">
      <alignment horizontal="center" wrapText="1"/>
    </xf>
    <xf numFmtId="1" fontId="8" fillId="3" borderId="2" xfId="0" applyNumberFormat="1" applyFont="1" applyFill="1" applyBorder="1" applyAlignment="1">
      <alignment horizontal="center"/>
    </xf>
    <xf numFmtId="1" fontId="8" fillId="3" borderId="17" xfId="0" applyNumberFormat="1" applyFont="1" applyFill="1" applyBorder="1" applyAlignment="1">
      <alignment horizontal="center"/>
    </xf>
    <xf numFmtId="15" fontId="8" fillId="2" borderId="0" xfId="0" applyNumberFormat="1" applyFont="1" applyFill="1" applyAlignment="1">
      <alignment horizontal="center"/>
    </xf>
    <xf numFmtId="15" fontId="8" fillId="2" borderId="26" xfId="0" applyNumberFormat="1" applyFont="1" applyFill="1" applyBorder="1" applyAlignment="1">
      <alignment horizontal="center"/>
    </xf>
    <xf numFmtId="0" fontId="7" fillId="0" borderId="0" xfId="0" applyFont="1" applyBorder="1"/>
    <xf numFmtId="0" fontId="12" fillId="2" borderId="0" xfId="0" applyFont="1" applyFill="1" applyBorder="1"/>
    <xf numFmtId="0" fontId="7" fillId="2" borderId="13" xfId="0" applyFont="1" applyFill="1" applyBorder="1" applyAlignment="1"/>
    <xf numFmtId="0" fontId="7" fillId="2" borderId="0" xfId="0" applyFont="1" applyFill="1" applyBorder="1" applyAlignment="1"/>
    <xf numFmtId="3" fontId="7" fillId="0" borderId="9" xfId="0" applyNumberFormat="1" applyFont="1" applyFill="1" applyBorder="1"/>
    <xf numFmtId="3" fontId="7" fillId="0" borderId="10" xfId="0" applyNumberFormat="1" applyFont="1" applyFill="1" applyBorder="1"/>
    <xf numFmtId="3" fontId="7" fillId="0" borderId="11" xfId="0" applyNumberFormat="1" applyFont="1" applyFill="1" applyBorder="1"/>
    <xf numFmtId="4" fontId="7" fillId="0" borderId="0" xfId="0" applyNumberFormat="1" applyFont="1" applyBorder="1"/>
    <xf numFmtId="0" fontId="7" fillId="2" borderId="4" xfId="0" applyFont="1" applyFill="1" applyBorder="1" applyAlignment="1"/>
    <xf numFmtId="3" fontId="7" fillId="0" borderId="12" xfId="0" applyNumberFormat="1" applyFont="1" applyFill="1" applyBorder="1"/>
    <xf numFmtId="3" fontId="7" fillId="0" borderId="0" xfId="0" applyNumberFormat="1" applyFont="1" applyFill="1" applyBorder="1"/>
    <xf numFmtId="3" fontId="7" fillId="0" borderId="13" xfId="0" applyNumberFormat="1" applyFont="1" applyFill="1" applyBorder="1"/>
    <xf numFmtId="4" fontId="12" fillId="2" borderId="0" xfId="0" applyNumberFormat="1" applyFont="1" applyFill="1" applyBorder="1"/>
    <xf numFmtId="4" fontId="7" fillId="2" borderId="13" xfId="0" applyNumberFormat="1" applyFont="1" applyFill="1" applyBorder="1" applyAlignment="1"/>
    <xf numFmtId="4" fontId="7" fillId="2" borderId="4" xfId="0" applyNumberFormat="1" applyFont="1" applyFill="1" applyBorder="1" applyAlignment="1"/>
    <xf numFmtId="4" fontId="7" fillId="2" borderId="0" xfId="0" applyNumberFormat="1" applyFont="1" applyFill="1" applyBorder="1" applyAlignment="1"/>
    <xf numFmtId="166" fontId="7" fillId="2" borderId="0" xfId="0" applyNumberFormat="1" applyFont="1" applyFill="1" applyBorder="1"/>
    <xf numFmtId="168" fontId="12" fillId="2" borderId="0" xfId="0" applyNumberFormat="1" applyFont="1" applyFill="1" applyBorder="1"/>
    <xf numFmtId="3" fontId="12" fillId="2" borderId="0" xfId="0" applyNumberFormat="1" applyFont="1" applyFill="1" applyBorder="1"/>
    <xf numFmtId="3" fontId="11" fillId="16" borderId="0" xfId="0" applyNumberFormat="1" applyFont="1" applyFill="1" applyBorder="1"/>
    <xf numFmtId="10" fontId="7" fillId="2" borderId="0" xfId="0" applyNumberFormat="1" applyFont="1" applyFill="1" applyBorder="1"/>
    <xf numFmtId="3" fontId="12" fillId="0" borderId="0" xfId="0" applyNumberFormat="1" applyFont="1" applyFill="1" applyBorder="1"/>
    <xf numFmtId="164" fontId="11" fillId="20" borderId="13" xfId="0" applyNumberFormat="1" applyFont="1" applyFill="1" applyBorder="1"/>
    <xf numFmtId="167" fontId="7" fillId="2" borderId="0" xfId="0" applyNumberFormat="1" applyFont="1" applyFill="1" applyBorder="1"/>
    <xf numFmtId="10" fontId="7" fillId="2" borderId="13" xfId="0" applyNumberFormat="1" applyFont="1" applyFill="1" applyBorder="1"/>
    <xf numFmtId="3" fontId="8" fillId="2" borderId="0" xfId="0" applyNumberFormat="1" applyFont="1" applyFill="1" applyAlignment="1">
      <alignment horizontal="center" wrapText="1"/>
    </xf>
    <xf numFmtId="3" fontId="7" fillId="0" borderId="0" xfId="0" applyNumberFormat="1" applyFont="1" applyFill="1"/>
    <xf numFmtId="164" fontId="12" fillId="2" borderId="0" xfId="0" applyNumberFormat="1" applyFont="1" applyFill="1" applyBorder="1"/>
    <xf numFmtId="164" fontId="11" fillId="2" borderId="13" xfId="0" applyNumberFormat="1" applyFont="1" applyFill="1" applyBorder="1"/>
    <xf numFmtId="3" fontId="7" fillId="0" borderId="0" xfId="0" applyNumberFormat="1" applyFont="1" applyBorder="1"/>
    <xf numFmtId="164" fontId="11" fillId="16" borderId="0" xfId="0" applyNumberFormat="1" applyFont="1" applyFill="1" applyBorder="1"/>
    <xf numFmtId="3" fontId="14" fillId="0" borderId="0" xfId="0" applyNumberFormat="1" applyFont="1" applyFill="1"/>
    <xf numFmtId="3" fontId="7" fillId="3" borderId="0" xfId="0" applyNumberFormat="1" applyFont="1" applyFill="1"/>
    <xf numFmtId="0" fontId="7" fillId="2" borderId="0" xfId="0" applyFont="1" applyFill="1" applyBorder="1" applyAlignment="1">
      <alignment vertical="top" wrapText="1"/>
    </xf>
    <xf numFmtId="0" fontId="7" fillId="3" borderId="0" xfId="0" applyFont="1" applyFill="1"/>
    <xf numFmtId="164" fontId="7" fillId="2" borderId="0" xfId="0" applyNumberFormat="1" applyFont="1" applyFill="1"/>
    <xf numFmtId="164" fontId="7" fillId="0" borderId="0" xfId="0" applyNumberFormat="1" applyFont="1" applyFill="1"/>
    <xf numFmtId="3" fontId="7" fillId="0" borderId="0" xfId="0" applyNumberFormat="1" applyFont="1"/>
    <xf numFmtId="3" fontId="9" fillId="2" borderId="0" xfId="0" applyNumberFormat="1" applyFont="1" applyFill="1" applyBorder="1"/>
    <xf numFmtId="3" fontId="10" fillId="16" borderId="0" xfId="0" applyNumberFormat="1" applyFont="1" applyFill="1" applyBorder="1"/>
    <xf numFmtId="10" fontId="8" fillId="2" borderId="0" xfId="0" applyNumberFormat="1" applyFont="1" applyFill="1" applyBorder="1"/>
    <xf numFmtId="3" fontId="11" fillId="16" borderId="13" xfId="0" applyNumberFormat="1" applyFont="1" applyFill="1" applyBorder="1"/>
    <xf numFmtId="3" fontId="7" fillId="3" borderId="0" xfId="0" applyNumberFormat="1" applyFont="1" applyFill="1" applyBorder="1"/>
    <xf numFmtId="164" fontId="7" fillId="3" borderId="13" xfId="0" applyNumberFormat="1" applyFont="1" applyFill="1" applyBorder="1"/>
    <xf numFmtId="0" fontId="11" fillId="16" borderId="0" xfId="0" applyFont="1" applyFill="1" applyBorder="1"/>
    <xf numFmtId="164" fontId="8" fillId="3" borderId="0" xfId="0" applyNumberFormat="1" applyFont="1" applyFill="1" applyBorder="1"/>
    <xf numFmtId="10" fontId="7" fillId="3" borderId="13" xfId="0" applyNumberFormat="1" applyFont="1" applyFill="1" applyBorder="1"/>
    <xf numFmtId="3" fontId="7" fillId="0" borderId="27" xfId="0" applyNumberFormat="1" applyFont="1" applyFill="1" applyBorder="1"/>
    <xf numFmtId="3" fontId="7" fillId="0" borderId="28" xfId="0" applyNumberFormat="1" applyFont="1" applyFill="1" applyBorder="1"/>
    <xf numFmtId="3" fontId="7" fillId="0" borderId="29" xfId="0" applyNumberFormat="1" applyFont="1" applyFill="1" applyBorder="1"/>
    <xf numFmtId="0" fontId="7" fillId="0" borderId="3" xfId="0" applyFont="1" applyFill="1" applyBorder="1"/>
    <xf numFmtId="0" fontId="7" fillId="0" borderId="4" xfId="0" applyFont="1" applyFill="1" applyBorder="1"/>
    <xf numFmtId="164" fontId="11" fillId="16" borderId="13" xfId="0" applyNumberFormat="1" applyFont="1" applyFill="1" applyBorder="1"/>
    <xf numFmtId="167" fontId="7" fillId="3" borderId="0" xfId="0" applyNumberFormat="1" applyFont="1" applyFill="1" applyBorder="1"/>
    <xf numFmtId="0" fontId="7" fillId="2" borderId="0" xfId="0" applyFont="1" applyFill="1" applyBorder="1" applyAlignment="1">
      <alignment wrapText="1"/>
    </xf>
    <xf numFmtId="3" fontId="8" fillId="2" borderId="0" xfId="0" applyNumberFormat="1" applyFont="1" applyFill="1"/>
    <xf numFmtId="3" fontId="8" fillId="0" borderId="0" xfId="0" applyNumberFormat="1" applyFont="1" applyFill="1"/>
    <xf numFmtId="164" fontId="11" fillId="2" borderId="0" xfId="0" applyNumberFormat="1" applyFont="1" applyFill="1" applyBorder="1"/>
    <xf numFmtId="164" fontId="7" fillId="3" borderId="0" xfId="0" applyNumberFormat="1" applyFont="1" applyFill="1"/>
    <xf numFmtId="3" fontId="7" fillId="3" borderId="13" xfId="0" applyNumberFormat="1" applyFont="1" applyFill="1" applyBorder="1"/>
    <xf numFmtId="164" fontId="9" fillId="2" borderId="0" xfId="0" applyNumberFormat="1" applyFont="1" applyFill="1" applyBorder="1"/>
    <xf numFmtId="164" fontId="10" fillId="16" borderId="13" xfId="0" applyNumberFormat="1" applyFont="1" applyFill="1" applyBorder="1"/>
    <xf numFmtId="3" fontId="7" fillId="0" borderId="25" xfId="0" applyNumberFormat="1" applyFont="1" applyFill="1" applyBorder="1"/>
    <xf numFmtId="3" fontId="8" fillId="3" borderId="0" xfId="0" applyNumberFormat="1" applyFont="1" applyFill="1" applyBorder="1"/>
    <xf numFmtId="164" fontId="8" fillId="3" borderId="13" xfId="0" applyNumberFormat="1" applyFont="1" applyFill="1" applyBorder="1"/>
    <xf numFmtId="0" fontId="16" fillId="2" borderId="0" xfId="0" applyFont="1" applyFill="1" applyBorder="1"/>
    <xf numFmtId="164" fontId="7" fillId="3" borderId="0" xfId="0" applyNumberFormat="1" applyFont="1" applyFill="1" applyBorder="1"/>
    <xf numFmtId="0" fontId="11" fillId="16" borderId="13" xfId="0" applyFont="1" applyFill="1" applyBorder="1"/>
    <xf numFmtId="0" fontId="7" fillId="3" borderId="13" xfId="0" applyFont="1" applyFill="1" applyBorder="1"/>
    <xf numFmtId="0" fontId="11" fillId="2" borderId="13" xfId="0" applyFont="1" applyFill="1" applyBorder="1"/>
    <xf numFmtId="0" fontId="7" fillId="3" borderId="0" xfId="0" applyFont="1" applyFill="1" applyBorder="1"/>
    <xf numFmtId="10" fontId="8" fillId="3" borderId="13" xfId="0" applyNumberFormat="1" applyFont="1" applyFill="1" applyBorder="1"/>
    <xf numFmtId="167" fontId="8" fillId="3" borderId="0" xfId="0" applyNumberFormat="1" applyFont="1" applyFill="1" applyBorder="1"/>
    <xf numFmtId="3" fontId="17" fillId="2" borderId="0" xfId="0" applyNumberFormat="1" applyFont="1" applyFill="1"/>
    <xf numFmtId="3" fontId="8" fillId="8" borderId="0" xfId="0" applyNumberFormat="1" applyFont="1" applyFill="1"/>
    <xf numFmtId="0" fontId="16" fillId="2" borderId="1" xfId="0" applyFont="1" applyFill="1" applyBorder="1"/>
    <xf numFmtId="3" fontId="9" fillId="2" borderId="1" xfId="0" applyNumberFormat="1" applyFont="1" applyFill="1" applyBorder="1"/>
    <xf numFmtId="3" fontId="8" fillId="2" borderId="14" xfId="0" applyNumberFormat="1" applyFont="1" applyFill="1" applyBorder="1"/>
    <xf numFmtId="3" fontId="8" fillId="3" borderId="1" xfId="0" applyNumberFormat="1" applyFont="1" applyFill="1" applyBorder="1"/>
    <xf numFmtId="3" fontId="8" fillId="3" borderId="14" xfId="0" applyNumberFormat="1" applyFont="1" applyFill="1" applyBorder="1"/>
    <xf numFmtId="3" fontId="7" fillId="6" borderId="0" xfId="0" applyNumberFormat="1" applyFont="1" applyFill="1"/>
    <xf numFmtId="3" fontId="9" fillId="6" borderId="0" xfId="0" applyNumberFormat="1" applyFont="1" applyFill="1"/>
    <xf numFmtId="3" fontId="9" fillId="2" borderId="0" xfId="0" applyNumberFormat="1" applyFont="1" applyFill="1" applyBorder="1" applyAlignment="1">
      <alignment horizontal="center"/>
    </xf>
    <xf numFmtId="3" fontId="8" fillId="2" borderId="13" xfId="0" applyNumberFormat="1" applyFont="1" applyFill="1" applyBorder="1" applyAlignment="1">
      <alignment horizontal="center"/>
    </xf>
    <xf numFmtId="49" fontId="8" fillId="2" borderId="0" xfId="0" applyNumberFormat="1" applyFont="1" applyFill="1" applyBorder="1" applyAlignment="1">
      <alignment horizontal="center"/>
    </xf>
    <xf numFmtId="15" fontId="8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8" fillId="0" borderId="13" xfId="0" applyFont="1" applyBorder="1"/>
    <xf numFmtId="0" fontId="8" fillId="0" borderId="0" xfId="0" applyFont="1" applyBorder="1"/>
    <xf numFmtId="0" fontId="8" fillId="0" borderId="0" xfId="0" applyFont="1" applyFill="1"/>
    <xf numFmtId="4" fontId="8" fillId="0" borderId="0" xfId="0" applyNumberFormat="1" applyFont="1"/>
    <xf numFmtId="3" fontId="14" fillId="2" borderId="0" xfId="0" applyNumberFormat="1" applyFont="1" applyFill="1"/>
    <xf numFmtId="0" fontId="14" fillId="0" borderId="0" xfId="0" applyFont="1" applyFill="1"/>
    <xf numFmtId="0" fontId="12" fillId="2" borderId="0" xfId="0" applyFont="1" applyFill="1" applyBorder="1" applyAlignment="1">
      <alignment horizontal="center"/>
    </xf>
    <xf numFmtId="0" fontId="11" fillId="2" borderId="20" xfId="0" applyFont="1" applyFill="1" applyBorder="1" applyAlignment="1">
      <alignment horizontal="center" vertical="center"/>
    </xf>
    <xf numFmtId="0" fontId="12" fillId="2" borderId="20" xfId="0" applyFont="1" applyFill="1" applyBorder="1"/>
    <xf numFmtId="0" fontId="12" fillId="0" borderId="0" xfId="0" applyFont="1"/>
    <xf numFmtId="164" fontId="12" fillId="2" borderId="0" xfId="0" applyNumberFormat="1" applyFont="1" applyFill="1"/>
    <xf numFmtId="164" fontId="9" fillId="5" borderId="0" xfId="0" applyNumberFormat="1" applyFont="1" applyFill="1"/>
    <xf numFmtId="164" fontId="8" fillId="5" borderId="0" xfId="0" applyNumberFormat="1" applyFont="1" applyFill="1"/>
    <xf numFmtId="169" fontId="7" fillId="0" borderId="0" xfId="0" applyNumberFormat="1" applyFont="1"/>
    <xf numFmtId="169" fontId="12" fillId="0" borderId="0" xfId="0" applyNumberFormat="1" applyFont="1"/>
    <xf numFmtId="170" fontId="7" fillId="0" borderId="0" xfId="0" applyNumberFormat="1" applyFont="1"/>
    <xf numFmtId="170" fontId="12" fillId="0" borderId="0" xfId="0" applyNumberFormat="1" applyFont="1"/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1" fontId="9" fillId="2" borderId="6" xfId="0" applyNumberFormat="1" applyFont="1" applyFill="1" applyBorder="1" applyAlignment="1">
      <alignment horizontal="center" vertical="center" wrapText="1"/>
    </xf>
    <xf numFmtId="1" fontId="8" fillId="2" borderId="6" xfId="0" applyNumberFormat="1" applyFont="1" applyFill="1" applyBorder="1" applyAlignment="1">
      <alignment horizontal="center"/>
    </xf>
    <xf numFmtId="1" fontId="8" fillId="2" borderId="7" xfId="0" applyNumberFormat="1" applyFont="1" applyFill="1" applyBorder="1" applyAlignment="1">
      <alignment horizontal="center"/>
    </xf>
    <xf numFmtId="0" fontId="7" fillId="2" borderId="23" xfId="0" applyFont="1" applyFill="1" applyBorder="1"/>
    <xf numFmtId="0" fontId="7" fillId="2" borderId="12" xfId="0" applyFont="1" applyFill="1" applyBorder="1" applyAlignment="1"/>
    <xf numFmtId="164" fontId="10" fillId="20" borderId="0" xfId="0" applyNumberFormat="1" applyFont="1" applyFill="1" applyBorder="1"/>
    <xf numFmtId="164" fontId="8" fillId="2" borderId="4" xfId="0" applyNumberFormat="1" applyFont="1" applyFill="1" applyBorder="1"/>
    <xf numFmtId="164" fontId="11" fillId="20" borderId="0" xfId="0" applyNumberFormat="1" applyFont="1" applyFill="1" applyBorder="1"/>
    <xf numFmtId="164" fontId="7" fillId="2" borderId="4" xfId="0" applyNumberFormat="1" applyFont="1" applyFill="1" applyBorder="1"/>
    <xf numFmtId="0" fontId="7" fillId="2" borderId="0" xfId="0" applyFont="1" applyFill="1" applyBorder="1" applyAlignment="1">
      <alignment vertical="center"/>
    </xf>
    <xf numFmtId="164" fontId="7" fillId="0" borderId="0" xfId="0" applyNumberFormat="1" applyFont="1"/>
    <xf numFmtId="0" fontId="11" fillId="20" borderId="0" xfId="0" applyFont="1" applyFill="1" applyBorder="1"/>
    <xf numFmtId="0" fontId="7" fillId="2" borderId="4" xfId="0" applyFont="1" applyFill="1" applyBorder="1"/>
    <xf numFmtId="3" fontId="10" fillId="20" borderId="0" xfId="0" applyNumberFormat="1" applyFont="1" applyFill="1" applyBorder="1"/>
    <xf numFmtId="10" fontId="8" fillId="2" borderId="4" xfId="0" applyNumberFormat="1" applyFont="1" applyFill="1" applyBorder="1"/>
    <xf numFmtId="0" fontId="19" fillId="2" borderId="0" xfId="0" applyFont="1" applyFill="1" applyBorder="1"/>
    <xf numFmtId="0" fontId="20" fillId="20" borderId="0" xfId="0" applyFont="1" applyFill="1" applyBorder="1"/>
    <xf numFmtId="0" fontId="7" fillId="2" borderId="0" xfId="0" applyFont="1" applyFill="1" applyBorder="1" applyAlignment="1">
      <alignment vertical="center" wrapText="1"/>
    </xf>
    <xf numFmtId="3" fontId="11" fillId="20" borderId="0" xfId="0" applyNumberFormat="1" applyFont="1" applyFill="1" applyBorder="1"/>
    <xf numFmtId="10" fontId="7" fillId="2" borderId="4" xfId="0" applyNumberFormat="1" applyFont="1" applyFill="1" applyBorder="1"/>
    <xf numFmtId="0" fontId="11" fillId="2" borderId="0" xfId="0" applyFont="1" applyFill="1" applyBorder="1"/>
    <xf numFmtId="3" fontId="10" fillId="2" borderId="0" xfId="0" applyNumberFormat="1" applyFont="1" applyFill="1" applyBorder="1"/>
    <xf numFmtId="3" fontId="7" fillId="2" borderId="4" xfId="0" applyNumberFormat="1" applyFont="1" applyFill="1" applyBorder="1"/>
    <xf numFmtId="0" fontId="9" fillId="2" borderId="0" xfId="0" applyFont="1" applyFill="1" applyBorder="1"/>
    <xf numFmtId="0" fontId="10" fillId="20" borderId="0" xfId="0" applyFont="1" applyFill="1" applyBorder="1"/>
    <xf numFmtId="0" fontId="7" fillId="2" borderId="12" xfId="0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vertical="center"/>
    </xf>
    <xf numFmtId="3" fontId="8" fillId="3" borderId="0" xfId="0" applyNumberFormat="1" applyFont="1" applyFill="1"/>
    <xf numFmtId="164" fontId="8" fillId="3" borderId="0" xfId="0" applyNumberFormat="1" applyFont="1" applyFill="1"/>
    <xf numFmtId="0" fontId="8" fillId="3" borderId="0" xfId="0" applyFont="1" applyFill="1"/>
    <xf numFmtId="4" fontId="11" fillId="20" borderId="0" xfId="0" applyNumberFormat="1" applyFont="1" applyFill="1" applyBorder="1"/>
    <xf numFmtId="3" fontId="7" fillId="2" borderId="0" xfId="0" applyNumberFormat="1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vertical="center" wrapText="1"/>
    </xf>
    <xf numFmtId="3" fontId="12" fillId="2" borderId="0" xfId="0" applyNumberFormat="1" applyFont="1" applyFill="1" applyBorder="1" applyAlignment="1">
      <alignment vertical="center" wrapText="1"/>
    </xf>
    <xf numFmtId="0" fontId="8" fillId="2" borderId="4" xfId="0" applyFont="1" applyFill="1" applyBorder="1"/>
    <xf numFmtId="164" fontId="9" fillId="2" borderId="1" xfId="0" applyNumberFormat="1" applyFont="1" applyFill="1" applyBorder="1"/>
    <xf numFmtId="164" fontId="10" fillId="20" borderId="1" xfId="0" applyNumberFormat="1" applyFont="1" applyFill="1" applyBorder="1"/>
    <xf numFmtId="164" fontId="8" fillId="2" borderId="1" xfId="0" applyNumberFormat="1" applyFont="1" applyFill="1" applyBorder="1"/>
    <xf numFmtId="10" fontId="8" fillId="2" borderId="5" xfId="0" applyNumberFormat="1" applyFont="1" applyFill="1" applyBorder="1"/>
    <xf numFmtId="0" fontId="7" fillId="2" borderId="0" xfId="0" applyFont="1" applyFill="1" applyBorder="1" applyAlignment="1">
      <alignment horizontal="justify" vertical="top" wrapText="1"/>
    </xf>
    <xf numFmtId="0" fontId="7" fillId="0" borderId="13" xfId="0" applyFont="1" applyBorder="1"/>
    <xf numFmtId="0" fontId="8" fillId="2" borderId="0" xfId="0" applyFont="1" applyFill="1" applyAlignment="1"/>
    <xf numFmtId="0" fontId="11" fillId="2" borderId="20" xfId="0" applyFont="1" applyFill="1" applyBorder="1" applyAlignment="1">
      <alignment vertical="center"/>
    </xf>
    <xf numFmtId="0" fontId="11" fillId="0" borderId="21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8" fillId="2" borderId="18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1" fontId="9" fillId="0" borderId="14" xfId="0" applyNumberFormat="1" applyFont="1" applyFill="1" applyBorder="1" applyAlignment="1">
      <alignment horizontal="center" vertical="center"/>
    </xf>
    <xf numFmtId="0" fontId="8" fillId="2" borderId="16" xfId="0" applyFont="1" applyFill="1" applyBorder="1"/>
    <xf numFmtId="0" fontId="7" fillId="2" borderId="2" xfId="0" applyFont="1" applyFill="1" applyBorder="1"/>
    <xf numFmtId="0" fontId="8" fillId="2" borderId="2" xfId="0" applyFont="1" applyFill="1" applyBorder="1"/>
    <xf numFmtId="0" fontId="7" fillId="2" borderId="17" xfId="0" applyFont="1" applyFill="1" applyBorder="1"/>
    <xf numFmtId="3" fontId="8" fillId="2" borderId="0" xfId="0" applyNumberFormat="1" applyFont="1" applyFill="1" applyBorder="1" applyAlignment="1">
      <alignment horizontal="right"/>
    </xf>
    <xf numFmtId="3" fontId="8" fillId="2" borderId="13" xfId="0" applyNumberFormat="1" applyFont="1" applyFill="1" applyBorder="1" applyAlignment="1">
      <alignment horizontal="right"/>
    </xf>
    <xf numFmtId="164" fontId="7" fillId="2" borderId="0" xfId="0" applyNumberFormat="1" applyFont="1" applyFill="1" applyBorder="1" applyAlignment="1">
      <alignment horizontal="right"/>
    </xf>
    <xf numFmtId="164" fontId="7" fillId="2" borderId="13" xfId="0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right"/>
    </xf>
    <xf numFmtId="0" fontId="7" fillId="2" borderId="13" xfId="0" applyFont="1" applyFill="1" applyBorder="1" applyAlignment="1">
      <alignment horizontal="right"/>
    </xf>
    <xf numFmtId="164" fontId="8" fillId="2" borderId="13" xfId="0" applyNumberFormat="1" applyFont="1" applyFill="1" applyBorder="1" applyAlignment="1">
      <alignment horizontal="right"/>
    </xf>
    <xf numFmtId="164" fontId="8" fillId="2" borderId="0" xfId="0" applyNumberFormat="1" applyFont="1" applyFill="1" applyBorder="1" applyAlignment="1">
      <alignment horizontal="right"/>
    </xf>
    <xf numFmtId="4" fontId="7" fillId="2" borderId="0" xfId="0" applyNumberFormat="1" applyFont="1" applyFill="1" applyBorder="1" applyAlignment="1">
      <alignment wrapText="1"/>
    </xf>
    <xf numFmtId="3" fontId="7" fillId="2" borderId="1" xfId="0" applyNumberFormat="1" applyFont="1" applyFill="1" applyBorder="1"/>
    <xf numFmtId="0" fontId="8" fillId="2" borderId="19" xfId="0" applyFont="1" applyFill="1" applyBorder="1"/>
    <xf numFmtId="0" fontId="11" fillId="2" borderId="0" xfId="0" applyFont="1" applyFill="1" applyAlignment="1">
      <alignment horizontal="center" vertical="center"/>
    </xf>
    <xf numFmtId="0" fontId="8" fillId="7" borderId="0" xfId="0" applyFont="1" applyFill="1"/>
    <xf numFmtId="0" fontId="8" fillId="2" borderId="10" xfId="0" applyFont="1" applyFill="1" applyBorder="1" applyAlignment="1"/>
    <xf numFmtId="0" fontId="8" fillId="2" borderId="11" xfId="0" applyFont="1" applyFill="1" applyBorder="1" applyAlignment="1"/>
    <xf numFmtId="0" fontId="8" fillId="2" borderId="0" xfId="0" applyFont="1" applyFill="1" applyBorder="1" applyAlignment="1"/>
    <xf numFmtId="0" fontId="8" fillId="2" borderId="13" xfId="0" applyFont="1" applyFill="1" applyBorder="1" applyAlignment="1"/>
    <xf numFmtId="1" fontId="9" fillId="2" borderId="1" xfId="0" applyNumberFormat="1" applyFont="1" applyFill="1" applyBorder="1" applyAlignment="1">
      <alignment horizontal="center" vertical="center" wrapText="1"/>
    </xf>
    <xf numFmtId="1" fontId="8" fillId="2" borderId="0" xfId="0" applyNumberFormat="1" applyFont="1" applyFill="1" applyBorder="1" applyAlignment="1">
      <alignment horizontal="center"/>
    </xf>
    <xf numFmtId="1" fontId="8" fillId="2" borderId="13" xfId="0" applyNumberFormat="1" applyFont="1" applyFill="1" applyBorder="1" applyAlignment="1">
      <alignment horizontal="center"/>
    </xf>
    <xf numFmtId="43" fontId="7" fillId="2" borderId="13" xfId="0" applyNumberFormat="1" applyFont="1" applyFill="1" applyBorder="1" applyAlignment="1"/>
    <xf numFmtId="43" fontId="7" fillId="2" borderId="0" xfId="0" applyNumberFormat="1" applyFont="1" applyFill="1" applyBorder="1" applyAlignment="1"/>
    <xf numFmtId="43" fontId="7" fillId="2" borderId="13" xfId="0" applyNumberFormat="1" applyFont="1" applyFill="1" applyBorder="1"/>
    <xf numFmtId="3" fontId="10" fillId="16" borderId="13" xfId="0" applyNumberFormat="1" applyFont="1" applyFill="1" applyBorder="1"/>
    <xf numFmtId="10" fontId="8" fillId="2" borderId="13" xfId="0" applyNumberFormat="1" applyFont="1" applyFill="1" applyBorder="1"/>
    <xf numFmtId="3" fontId="10" fillId="20" borderId="13" xfId="0" applyNumberFormat="1" applyFont="1" applyFill="1" applyBorder="1"/>
    <xf numFmtId="164" fontId="12" fillId="2" borderId="0" xfId="0" applyNumberFormat="1" applyFont="1" applyFill="1" applyBorder="1" applyAlignment="1">
      <alignment horizontal="right"/>
    </xf>
    <xf numFmtId="164" fontId="11" fillId="20" borderId="13" xfId="0" applyNumberFormat="1" applyFont="1" applyFill="1" applyBorder="1" applyAlignment="1">
      <alignment horizontal="right"/>
    </xf>
    <xf numFmtId="49" fontId="7" fillId="2" borderId="0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top" wrapText="1"/>
    </xf>
    <xf numFmtId="3" fontId="11" fillId="20" borderId="13" xfId="0" applyNumberFormat="1" applyFont="1" applyFill="1" applyBorder="1"/>
    <xf numFmtId="164" fontId="7" fillId="0" borderId="0" xfId="0" applyNumberFormat="1" applyFont="1" applyAlignment="1">
      <alignment horizontal="center"/>
    </xf>
    <xf numFmtId="0" fontId="21" fillId="2" borderId="0" xfId="0" applyFont="1" applyFill="1" applyBorder="1"/>
    <xf numFmtId="0" fontId="22" fillId="20" borderId="13" xfId="0" applyFont="1" applyFill="1" applyBorder="1"/>
    <xf numFmtId="164" fontId="10" fillId="20" borderId="13" xfId="0" applyNumberFormat="1" applyFont="1" applyFill="1" applyBorder="1"/>
    <xf numFmtId="0" fontId="11" fillId="20" borderId="13" xfId="0" applyFont="1" applyFill="1" applyBorder="1"/>
    <xf numFmtId="41" fontId="9" fillId="2" borderId="0" xfId="0" applyNumberFormat="1" applyFont="1" applyFill="1" applyBorder="1"/>
    <xf numFmtId="4" fontId="11" fillId="20" borderId="13" xfId="0" applyNumberFormat="1" applyFont="1" applyFill="1" applyBorder="1"/>
    <xf numFmtId="4" fontId="7" fillId="2" borderId="13" xfId="0" applyNumberFormat="1" applyFont="1" applyFill="1" applyBorder="1"/>
    <xf numFmtId="4" fontId="9" fillId="2" borderId="0" xfId="0" applyNumberFormat="1" applyFont="1" applyFill="1" applyBorder="1"/>
    <xf numFmtId="4" fontId="10" fillId="20" borderId="13" xfId="0" applyNumberFormat="1" applyFont="1" applyFill="1" applyBorder="1"/>
    <xf numFmtId="4" fontId="8" fillId="2" borderId="13" xfId="0" applyNumberFormat="1" applyFont="1" applyFill="1" applyBorder="1"/>
    <xf numFmtId="164" fontId="9" fillId="2" borderId="0" xfId="0" applyNumberFormat="1" applyFont="1" applyFill="1" applyBorder="1" applyAlignment="1">
      <alignment horizontal="right"/>
    </xf>
    <xf numFmtId="164" fontId="10" fillId="20" borderId="13" xfId="0" applyNumberFormat="1" applyFont="1" applyFill="1" applyBorder="1" applyAlignment="1">
      <alignment horizontal="right"/>
    </xf>
    <xf numFmtId="164" fontId="16" fillId="2" borderId="0" xfId="0" applyNumberFormat="1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164" fontId="11" fillId="2" borderId="13" xfId="0" applyNumberFormat="1" applyFont="1" applyFill="1" applyBorder="1" applyAlignment="1">
      <alignment horizontal="right"/>
    </xf>
    <xf numFmtId="3" fontId="23" fillId="0" borderId="0" xfId="0" applyNumberFormat="1" applyFont="1"/>
    <xf numFmtId="4" fontId="23" fillId="0" borderId="0" xfId="0" applyNumberFormat="1" applyFont="1"/>
    <xf numFmtId="165" fontId="12" fillId="2" borderId="0" xfId="0" applyNumberFormat="1" applyFont="1" applyFill="1" applyBorder="1"/>
    <xf numFmtId="165" fontId="11" fillId="16" borderId="13" xfId="0" applyNumberFormat="1" applyFont="1" applyFill="1" applyBorder="1"/>
    <xf numFmtId="165" fontId="7" fillId="2" borderId="0" xfId="0" applyNumberFormat="1" applyFont="1" applyFill="1" applyBorder="1"/>
    <xf numFmtId="165" fontId="7" fillId="2" borderId="13" xfId="0" applyNumberFormat="1" applyFont="1" applyFill="1" applyBorder="1"/>
    <xf numFmtId="3" fontId="23" fillId="3" borderId="0" xfId="0" applyNumberFormat="1" applyFont="1" applyFill="1"/>
    <xf numFmtId="3" fontId="23" fillId="7" borderId="0" xfId="0" applyNumberFormat="1" applyFont="1" applyFill="1"/>
    <xf numFmtId="0" fontId="7" fillId="2" borderId="14" xfId="0" applyFont="1" applyFill="1" applyBorder="1" applyAlignment="1"/>
    <xf numFmtId="0" fontId="10" fillId="2" borderId="0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1" fillId="2" borderId="21" xfId="0" applyFont="1" applyFill="1" applyBorder="1" applyAlignment="1">
      <alignment vertical="center"/>
    </xf>
    <xf numFmtId="171" fontId="24" fillId="0" borderId="0" xfId="0" applyNumberFormat="1" applyFont="1" applyFill="1" applyBorder="1" applyAlignment="1" applyProtection="1">
      <alignment horizontal="right" vertical="top" wrapText="1"/>
    </xf>
    <xf numFmtId="0" fontId="8" fillId="2" borderId="0" xfId="0" applyFont="1" applyFill="1" applyBorder="1" applyAlignment="1">
      <alignment horizontal="center" wrapText="1"/>
    </xf>
    <xf numFmtId="0" fontId="8" fillId="2" borderId="12" xfId="0" applyFont="1" applyFill="1" applyBorder="1" applyAlignment="1">
      <alignment horizontal="center" wrapText="1"/>
    </xf>
    <xf numFmtId="1" fontId="9" fillId="2" borderId="23" xfId="0" applyNumberFormat="1" applyFont="1" applyFill="1" applyBorder="1" applyAlignment="1">
      <alignment horizontal="center" vertical="center" wrapText="1"/>
    </xf>
    <xf numFmtId="3" fontId="7" fillId="7" borderId="0" xfId="0" applyNumberFormat="1" applyFont="1" applyFill="1"/>
    <xf numFmtId="0" fontId="25" fillId="0" borderId="0" xfId="0" applyFont="1"/>
    <xf numFmtId="0" fontId="8" fillId="2" borderId="1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26" fillId="2" borderId="0" xfId="0" applyFont="1" applyFill="1" applyBorder="1"/>
    <xf numFmtId="0" fontId="7" fillId="2" borderId="20" xfId="0" applyFont="1" applyFill="1" applyBorder="1" applyAlignment="1">
      <alignment horizontal="center"/>
    </xf>
    <xf numFmtId="0" fontId="7" fillId="2" borderId="9" xfId="0" applyFont="1" applyFill="1" applyBorder="1"/>
    <xf numFmtId="0" fontId="7" fillId="2" borderId="10" xfId="0" applyFont="1" applyFill="1" applyBorder="1"/>
    <xf numFmtId="4" fontId="7" fillId="2" borderId="10" xfId="0" applyNumberFormat="1" applyFont="1" applyFill="1" applyBorder="1"/>
    <xf numFmtId="0" fontId="7" fillId="2" borderId="11" xfId="0" applyFont="1" applyFill="1" applyBorder="1"/>
    <xf numFmtId="0" fontId="9" fillId="2" borderId="6" xfId="0" applyFont="1" applyFill="1" applyBorder="1" applyAlignment="1">
      <alignment vertical="center"/>
    </xf>
    <xf numFmtId="4" fontId="9" fillId="2" borderId="6" xfId="0" applyNumberFormat="1" applyFont="1" applyFill="1" applyBorder="1" applyAlignment="1">
      <alignment vertical="center"/>
    </xf>
    <xf numFmtId="4" fontId="9" fillId="2" borderId="6" xfId="0" applyNumberFormat="1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/>
    </xf>
    <xf numFmtId="0" fontId="7" fillId="2" borderId="0" xfId="0" applyFont="1" applyFill="1" applyAlignment="1"/>
    <xf numFmtId="0" fontId="8" fillId="2" borderId="12" xfId="0" applyFont="1" applyFill="1" applyBorder="1" applyAlignment="1"/>
    <xf numFmtId="3" fontId="9" fillId="2" borderId="6" xfId="0" applyNumberFormat="1" applyFont="1" applyFill="1" applyBorder="1" applyAlignment="1">
      <alignment horizontal="center" vertical="center" wrapText="1"/>
    </xf>
    <xf numFmtId="1" fontId="9" fillId="2" borderId="23" xfId="0" applyNumberFormat="1" applyFont="1" applyFill="1" applyBorder="1" applyAlignment="1">
      <alignment horizontal="center" wrapText="1"/>
    </xf>
    <xf numFmtId="3" fontId="7" fillId="2" borderId="0" xfId="0" applyNumberFormat="1" applyFont="1" applyFill="1" applyBorder="1" applyAlignment="1"/>
    <xf numFmtId="0" fontId="12" fillId="2" borderId="13" xfId="0" applyFont="1" applyFill="1" applyBorder="1"/>
    <xf numFmtId="3" fontId="9" fillId="2" borderId="13" xfId="0" applyNumberFormat="1" applyFont="1" applyFill="1" applyBorder="1"/>
    <xf numFmtId="164" fontId="9" fillId="2" borderId="13" xfId="0" applyNumberFormat="1" applyFont="1" applyFill="1" applyBorder="1"/>
    <xf numFmtId="164" fontId="12" fillId="2" borderId="13" xfId="0" applyNumberFormat="1" applyFont="1" applyFill="1" applyBorder="1"/>
    <xf numFmtId="3" fontId="8" fillId="2" borderId="0" xfId="0" applyNumberFormat="1" applyFont="1" applyFill="1" applyBorder="1" applyAlignment="1">
      <alignment vertical="top" wrapText="1"/>
    </xf>
    <xf numFmtId="0" fontId="19" fillId="2" borderId="13" xfId="0" applyFont="1" applyFill="1" applyBorder="1"/>
    <xf numFmtId="3" fontId="8" fillId="2" borderId="1" xfId="0" applyNumberFormat="1" applyFont="1" applyFill="1" applyBorder="1" applyAlignment="1">
      <alignment horizontal="left" vertical="top" wrapText="1"/>
    </xf>
    <xf numFmtId="164" fontId="9" fillId="2" borderId="14" xfId="0" applyNumberFormat="1" applyFont="1" applyFill="1" applyBorder="1"/>
    <xf numFmtId="3" fontId="7" fillId="2" borderId="0" xfId="0" applyNumberFormat="1" applyFont="1" applyFill="1" applyBorder="1" applyAlignment="1">
      <alignment horizontal="justify" vertical="top" wrapText="1"/>
    </xf>
    <xf numFmtId="0" fontId="7" fillId="2" borderId="13" xfId="0" applyFont="1" applyFill="1" applyBorder="1" applyAlignment="1">
      <alignment horizontal="justify" vertical="top" wrapText="1"/>
    </xf>
    <xf numFmtId="3" fontId="8" fillId="2" borderId="0" xfId="0" applyNumberFormat="1" applyFont="1" applyFill="1" applyBorder="1" applyAlignment="1">
      <alignment horizontal="center"/>
    </xf>
    <xf numFmtId="3" fontId="11" fillId="2" borderId="20" xfId="0" applyNumberFormat="1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3" fontId="11" fillId="2" borderId="0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13" xfId="0" applyFont="1" applyFill="1" applyBorder="1" applyAlignment="1">
      <alignment horizontal="center" vertical="center"/>
    </xf>
    <xf numFmtId="3" fontId="11" fillId="2" borderId="0" xfId="0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3" fontId="9" fillId="2" borderId="6" xfId="0" applyNumberFormat="1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wrapText="1"/>
    </xf>
    <xf numFmtId="0" fontId="7" fillId="2" borderId="12" xfId="0" applyFont="1" applyFill="1" applyBorder="1" applyAlignment="1">
      <alignment vertical="top" wrapText="1"/>
    </xf>
    <xf numFmtId="0" fontId="7" fillId="2" borderId="13" xfId="0" applyFont="1" applyFill="1" applyBorder="1" applyAlignment="1">
      <alignment horizontal="center"/>
    </xf>
    <xf numFmtId="0" fontId="11" fillId="2" borderId="19" xfId="0" applyFont="1" applyFill="1" applyBorder="1" applyAlignment="1">
      <alignment horizontal="center" vertical="center"/>
    </xf>
    <xf numFmtId="0" fontId="7" fillId="0" borderId="9" xfId="0" applyFont="1" applyFill="1" applyBorder="1"/>
    <xf numFmtId="0" fontId="7" fillId="0" borderId="10" xfId="0" applyFont="1" applyFill="1" applyBorder="1"/>
    <xf numFmtId="0" fontId="7" fillId="0" borderId="11" xfId="0" applyFont="1" applyFill="1" applyBorder="1"/>
    <xf numFmtId="0" fontId="7" fillId="0" borderId="12" xfId="0" applyFont="1" applyFill="1" applyBorder="1"/>
    <xf numFmtId="0" fontId="7" fillId="0" borderId="0" xfId="0" applyFont="1" applyFill="1" applyBorder="1"/>
    <xf numFmtId="0" fontId="7" fillId="0" borderId="13" xfId="0" applyFont="1" applyFill="1" applyBorder="1"/>
    <xf numFmtId="164" fontId="7" fillId="0" borderId="12" xfId="0" applyNumberFormat="1" applyFont="1" applyFill="1" applyBorder="1"/>
    <xf numFmtId="3" fontId="8" fillId="0" borderId="12" xfId="0" applyNumberFormat="1" applyFont="1" applyFill="1" applyBorder="1"/>
    <xf numFmtId="3" fontId="8" fillId="0" borderId="0" xfId="0" applyNumberFormat="1" applyFont="1" applyFill="1" applyBorder="1"/>
    <xf numFmtId="3" fontId="8" fillId="0" borderId="13" xfId="0" applyNumberFormat="1" applyFont="1" applyFill="1" applyBorder="1"/>
    <xf numFmtId="3" fontId="18" fillId="0" borderId="0" xfId="0" applyNumberFormat="1" applyFont="1" applyFill="1" applyBorder="1"/>
    <xf numFmtId="3" fontId="18" fillId="0" borderId="13" xfId="0" applyNumberFormat="1" applyFont="1" applyFill="1" applyBorder="1"/>
    <xf numFmtId="0" fontId="7" fillId="0" borderId="19" xfId="0" applyFont="1" applyFill="1" applyBorder="1"/>
    <xf numFmtId="0" fontId="7" fillId="0" borderId="20" xfId="0" applyFont="1" applyFill="1" applyBorder="1"/>
    <xf numFmtId="3" fontId="7" fillId="0" borderId="20" xfId="0" applyNumberFormat="1" applyFont="1" applyFill="1" applyBorder="1"/>
    <xf numFmtId="3" fontId="9" fillId="0" borderId="21" xfId="0" applyNumberFormat="1" applyFont="1" applyFill="1" applyBorder="1"/>
    <xf numFmtId="4" fontId="7" fillId="0" borderId="12" xfId="0" applyNumberFormat="1" applyFont="1" applyFill="1" applyBorder="1"/>
    <xf numFmtId="4" fontId="7" fillId="0" borderId="0" xfId="0" applyNumberFormat="1" applyFont="1" applyFill="1" applyBorder="1"/>
    <xf numFmtId="4" fontId="7" fillId="0" borderId="13" xfId="0" applyNumberFormat="1" applyFont="1" applyFill="1" applyBorder="1"/>
    <xf numFmtId="3" fontId="7" fillId="4" borderId="12" xfId="0" applyNumberFormat="1" applyFont="1" applyFill="1" applyBorder="1"/>
    <xf numFmtId="3" fontId="13" fillId="25" borderId="0" xfId="0" applyNumberFormat="1" applyFont="1" applyFill="1" applyBorder="1"/>
    <xf numFmtId="3" fontId="12" fillId="4" borderId="0" xfId="0" applyNumberFormat="1" applyFont="1" applyFill="1" applyBorder="1"/>
    <xf numFmtId="3" fontId="14" fillId="0" borderId="12" xfId="0" applyNumberFormat="1" applyFont="1" applyFill="1" applyBorder="1"/>
    <xf numFmtId="3" fontId="15" fillId="3" borderId="0" xfId="0" applyNumberFormat="1" applyFont="1" applyFill="1" applyBorder="1"/>
    <xf numFmtId="3" fontId="15" fillId="3" borderId="13" xfId="0" applyNumberFormat="1" applyFont="1" applyFill="1" applyBorder="1"/>
    <xf numFmtId="3" fontId="14" fillId="0" borderId="0" xfId="0" applyNumberFormat="1" applyFont="1" applyFill="1" applyBorder="1"/>
    <xf numFmtId="3" fontId="15" fillId="0" borderId="13" xfId="0" applyNumberFormat="1" applyFont="1" applyFill="1" applyBorder="1"/>
    <xf numFmtId="3" fontId="7" fillId="4" borderId="0" xfId="0" applyNumberFormat="1" applyFont="1" applyFill="1" applyBorder="1"/>
    <xf numFmtId="164" fontId="7" fillId="0" borderId="0" xfId="0" applyNumberFormat="1" applyFont="1" applyFill="1" applyBorder="1"/>
    <xf numFmtId="164" fontId="7" fillId="0" borderId="13" xfId="0" applyNumberFormat="1" applyFont="1" applyFill="1" applyBorder="1"/>
    <xf numFmtId="3" fontId="7" fillId="4" borderId="13" xfId="0" applyNumberFormat="1" applyFont="1" applyFill="1" applyBorder="1"/>
    <xf numFmtId="3" fontId="14" fillId="3" borderId="12" xfId="0" applyNumberFormat="1" applyFont="1" applyFill="1" applyBorder="1"/>
    <xf numFmtId="3" fontId="9" fillId="0" borderId="19" xfId="0" applyNumberFormat="1" applyFont="1" applyFill="1" applyBorder="1"/>
    <xf numFmtId="3" fontId="9" fillId="0" borderId="20" xfId="0" applyNumberFormat="1" applyFont="1" applyFill="1" applyBorder="1"/>
    <xf numFmtId="15" fontId="8" fillId="2" borderId="8" xfId="0" applyNumberFormat="1" applyFont="1" applyFill="1" applyBorder="1" applyAlignment="1">
      <alignment horizontal="center"/>
    </xf>
    <xf numFmtId="3" fontId="9" fillId="0" borderId="30" xfId="0" applyNumberFormat="1" applyFont="1" applyFill="1" applyBorder="1"/>
    <xf numFmtId="49" fontId="8" fillId="2" borderId="24" xfId="0" applyNumberFormat="1" applyFont="1" applyFill="1" applyBorder="1" applyAlignment="1">
      <alignment horizontal="center"/>
    </xf>
    <xf numFmtId="49" fontId="8" fillId="2" borderId="22" xfId="0" applyNumberFormat="1" applyFont="1" applyFill="1" applyBorder="1" applyAlignment="1">
      <alignment horizontal="center"/>
    </xf>
    <xf numFmtId="15" fontId="8" fillId="2" borderId="24" xfId="0" applyNumberFormat="1" applyFont="1" applyFill="1" applyBorder="1" applyAlignment="1">
      <alignment horizontal="center"/>
    </xf>
    <xf numFmtId="15" fontId="8" fillId="2" borderId="22" xfId="0" applyNumberFormat="1" applyFont="1" applyFill="1" applyBorder="1" applyAlignment="1">
      <alignment horizontal="center"/>
    </xf>
    <xf numFmtId="3" fontId="7" fillId="0" borderId="19" xfId="0" applyNumberFormat="1" applyFont="1" applyFill="1" applyBorder="1"/>
    <xf numFmtId="3" fontId="7" fillId="0" borderId="21" xfId="0" applyNumberFormat="1" applyFont="1" applyFill="1" applyBorder="1"/>
    <xf numFmtId="3" fontId="7" fillId="0" borderId="0" xfId="0" applyNumberFormat="1" applyFont="1" applyAlignment="1">
      <alignment horizontal="center"/>
    </xf>
    <xf numFmtId="0" fontId="27" fillId="0" borderId="0" xfId="0" applyFont="1"/>
    <xf numFmtId="0" fontId="8" fillId="2" borderId="0" xfId="0" applyFont="1" applyFill="1" applyBorder="1" applyAlignment="1">
      <alignment horizontal="center"/>
    </xf>
    <xf numFmtId="0" fontId="11" fillId="2" borderId="20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4" fontId="0" fillId="3" borderId="0" xfId="0" applyNumberFormat="1" applyFill="1"/>
    <xf numFmtId="0" fontId="1" fillId="0" borderId="0" xfId="0" applyFont="1" applyFill="1"/>
    <xf numFmtId="3" fontId="1" fillId="0" borderId="0" xfId="0" applyNumberFormat="1" applyFont="1" applyFill="1"/>
    <xf numFmtId="4" fontId="1" fillId="0" borderId="0" xfId="0" applyNumberFormat="1" applyFont="1" applyFill="1"/>
    <xf numFmtId="44" fontId="7" fillId="0" borderId="0" xfId="2" applyFont="1"/>
    <xf numFmtId="3" fontId="29" fillId="2" borderId="0" xfId="0" applyNumberFormat="1" applyFont="1" applyFill="1"/>
    <xf numFmtId="3" fontId="1" fillId="3" borderId="0" xfId="0" applyNumberFormat="1" applyFont="1" applyFill="1"/>
    <xf numFmtId="3" fontId="0" fillId="3" borderId="0" xfId="0" applyNumberFormat="1" applyFill="1"/>
    <xf numFmtId="0" fontId="3" fillId="3" borderId="0" xfId="0" applyFont="1" applyFill="1"/>
    <xf numFmtId="43" fontId="3" fillId="3" borderId="0" xfId="1" applyFont="1" applyFill="1"/>
    <xf numFmtId="164" fontId="30" fillId="2" borderId="13" xfId="0" applyNumberFormat="1" applyFont="1" applyFill="1" applyBorder="1"/>
    <xf numFmtId="0" fontId="28" fillId="0" borderId="0" xfId="0" applyFont="1"/>
    <xf numFmtId="43" fontId="28" fillId="0" borderId="0" xfId="1" applyFont="1"/>
    <xf numFmtId="0" fontId="11" fillId="0" borderId="0" xfId="0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1" fontId="9" fillId="0" borderId="6" xfId="0" applyNumberFormat="1" applyFont="1" applyFill="1" applyBorder="1" applyAlignment="1">
      <alignment horizontal="center" vertical="center" wrapText="1"/>
    </xf>
    <xf numFmtId="1" fontId="9" fillId="0" borderId="23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/>
    <xf numFmtId="0" fontId="7" fillId="0" borderId="2" xfId="0" applyFont="1" applyFill="1" applyBorder="1"/>
    <xf numFmtId="0" fontId="7" fillId="0" borderId="17" xfId="0" applyFont="1" applyFill="1" applyBorder="1"/>
    <xf numFmtId="164" fontId="8" fillId="0" borderId="13" xfId="0" applyNumberFormat="1" applyFont="1" applyFill="1" applyBorder="1"/>
    <xf numFmtId="164" fontId="8" fillId="0" borderId="0" xfId="0" applyNumberFormat="1" applyFont="1" applyFill="1" applyBorder="1"/>
    <xf numFmtId="0" fontId="8" fillId="0" borderId="0" xfId="0" applyFont="1" applyFill="1" applyBorder="1"/>
    <xf numFmtId="43" fontId="7" fillId="0" borderId="13" xfId="0" applyNumberFormat="1" applyFont="1" applyFill="1" applyBorder="1"/>
    <xf numFmtId="0" fontId="7" fillId="0" borderId="1" xfId="0" applyFont="1" applyFill="1" applyBorder="1"/>
    <xf numFmtId="4" fontId="7" fillId="0" borderId="1" xfId="0" applyNumberFormat="1" applyFont="1" applyFill="1" applyBorder="1"/>
    <xf numFmtId="0" fontId="7" fillId="0" borderId="14" xfId="0" applyFont="1" applyFill="1" applyBorder="1"/>
    <xf numFmtId="0" fontId="8" fillId="0" borderId="0" xfId="0" applyFont="1" applyFill="1" applyAlignment="1">
      <alignment horizontal="center"/>
    </xf>
    <xf numFmtId="0" fontId="8" fillId="0" borderId="13" xfId="0" applyFont="1" applyFill="1" applyBorder="1" applyAlignment="1">
      <alignment horizontal="center"/>
    </xf>
    <xf numFmtId="4" fontId="7" fillId="0" borderId="20" xfId="0" applyNumberFormat="1" applyFont="1" applyFill="1" applyBorder="1"/>
    <xf numFmtId="0" fontId="7" fillId="0" borderId="21" xfId="0" applyFont="1" applyFill="1" applyBorder="1"/>
    <xf numFmtId="4" fontId="8" fillId="0" borderId="0" xfId="0" applyNumberFormat="1" applyFont="1" applyFill="1"/>
    <xf numFmtId="0" fontId="10" fillId="2" borderId="0" xfId="0" applyFont="1" applyFill="1" applyBorder="1" applyAlignment="1"/>
    <xf numFmtId="0" fontId="0" fillId="0" borderId="0" xfId="0" applyFont="1" applyFill="1"/>
    <xf numFmtId="4" fontId="0" fillId="0" borderId="0" xfId="0" applyNumberFormat="1" applyFont="1" applyFill="1"/>
    <xf numFmtId="3" fontId="0" fillId="22" borderId="0" xfId="0" applyNumberFormat="1" applyFont="1" applyFill="1"/>
    <xf numFmtId="3" fontId="0" fillId="0" borderId="0" xfId="0" applyNumberFormat="1" applyFont="1" applyFill="1"/>
    <xf numFmtId="43" fontId="2" fillId="0" borderId="0" xfId="1" applyFont="1" applyFill="1"/>
    <xf numFmtId="0" fontId="0" fillId="0" borderId="0" xfId="0" applyFont="1" applyFill="1" applyAlignment="1">
      <alignment horizontal="left"/>
    </xf>
    <xf numFmtId="4" fontId="0" fillId="0" borderId="0" xfId="0" applyNumberFormat="1" applyFont="1"/>
    <xf numFmtId="0" fontId="0" fillId="0" borderId="0" xfId="0" applyFont="1"/>
    <xf numFmtId="0" fontId="0" fillId="0" borderId="0" xfId="0" applyFont="1" applyFill="1" applyAlignment="1">
      <alignment horizontal="center"/>
    </xf>
    <xf numFmtId="3" fontId="14" fillId="3" borderId="0" xfId="0" applyNumberFormat="1" applyFont="1" applyFill="1"/>
    <xf numFmtId="3" fontId="7" fillId="0" borderId="0" xfId="0" applyNumberFormat="1" applyFont="1" applyFill="1" applyBorder="1" applyAlignment="1">
      <alignment vertical="center"/>
    </xf>
    <xf numFmtId="164" fontId="8" fillId="0" borderId="13" xfId="0" applyNumberFormat="1" applyFont="1" applyFill="1" applyBorder="1" applyAlignment="1">
      <alignment horizontal="right"/>
    </xf>
    <xf numFmtId="43" fontId="2" fillId="3" borderId="0" xfId="1" applyFont="1" applyFill="1"/>
    <xf numFmtId="0" fontId="0" fillId="3" borderId="0" xfId="0" applyFont="1" applyFill="1"/>
    <xf numFmtId="4" fontId="0" fillId="3" borderId="0" xfId="0" applyNumberFormat="1" applyFont="1" applyFill="1"/>
    <xf numFmtId="0" fontId="4" fillId="3" borderId="0" xfId="0" applyFont="1" applyFill="1"/>
    <xf numFmtId="44" fontId="0" fillId="0" borderId="0" xfId="2" applyFont="1" applyFill="1"/>
    <xf numFmtId="0" fontId="8" fillId="2" borderId="9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8" fillId="0" borderId="12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3" fontId="9" fillId="2" borderId="18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justify" vertical="top" wrapText="1"/>
    </xf>
    <xf numFmtId="0" fontId="8" fillId="2" borderId="12" xfId="0" applyFont="1" applyFill="1" applyBorder="1" applyAlignment="1">
      <alignment vertical="top" wrapText="1"/>
    </xf>
    <xf numFmtId="0" fontId="8" fillId="2" borderId="0" xfId="0" applyFont="1" applyFill="1" applyBorder="1" applyAlignment="1">
      <alignment vertical="top" wrapText="1"/>
    </xf>
    <xf numFmtId="3" fontId="9" fillId="2" borderId="15" xfId="0" applyNumberFormat="1" applyFont="1" applyFill="1" applyBorder="1" applyAlignment="1">
      <alignment horizontal="center" vertical="center" wrapText="1"/>
    </xf>
    <xf numFmtId="3" fontId="9" fillId="2" borderId="6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11" fillId="2" borderId="2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8" fillId="2" borderId="12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left" wrapText="1"/>
    </xf>
    <xf numFmtId="4" fontId="8" fillId="2" borderId="9" xfId="0" applyNumberFormat="1" applyFont="1" applyFill="1" applyBorder="1" applyAlignment="1">
      <alignment horizontal="center"/>
    </xf>
    <xf numFmtId="4" fontId="8" fillId="2" borderId="10" xfId="0" applyNumberFormat="1" applyFont="1" applyFill="1" applyBorder="1" applyAlignment="1">
      <alignment horizontal="center"/>
    </xf>
    <xf numFmtId="4" fontId="8" fillId="2" borderId="11" xfId="0" applyNumberFormat="1" applyFont="1" applyFill="1" applyBorder="1" applyAlignment="1">
      <alignment horizontal="center"/>
    </xf>
    <xf numFmtId="4" fontId="8" fillId="2" borderId="12" xfId="0" applyNumberFormat="1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/>
    </xf>
    <xf numFmtId="4" fontId="8" fillId="2" borderId="13" xfId="0" applyNumberFormat="1" applyFont="1" applyFill="1" applyBorder="1" applyAlignment="1">
      <alignment horizontal="center"/>
    </xf>
    <xf numFmtId="3" fontId="9" fillId="0" borderId="18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3" fontId="9" fillId="0" borderId="15" xfId="0" applyNumberFormat="1" applyFont="1" applyFill="1" applyBorder="1" applyAlignment="1">
      <alignment horizontal="center" vertical="center" wrapText="1"/>
    </xf>
    <xf numFmtId="3" fontId="9" fillId="0" borderId="6" xfId="0" applyNumberFormat="1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31" fillId="2" borderId="12" xfId="0" applyFont="1" applyFill="1" applyBorder="1" applyAlignment="1">
      <alignment horizontal="center"/>
    </xf>
    <xf numFmtId="0" fontId="31" fillId="2" borderId="0" xfId="0" applyFont="1" applyFill="1" applyBorder="1" applyAlignment="1">
      <alignment horizontal="center"/>
    </xf>
    <xf numFmtId="0" fontId="31" fillId="2" borderId="13" xfId="0" applyFont="1" applyFill="1" applyBorder="1" applyAlignment="1">
      <alignment horizontal="center"/>
    </xf>
    <xf numFmtId="0" fontId="34" fillId="2" borderId="0" xfId="0" applyFont="1" applyFill="1" applyBorder="1" applyAlignment="1">
      <alignment horizontal="justify" vertical="top" wrapText="1"/>
    </xf>
    <xf numFmtId="0" fontId="34" fillId="2" borderId="13" xfId="0" applyFont="1" applyFill="1" applyBorder="1" applyAlignment="1">
      <alignment horizontal="justify" vertical="top" wrapText="1"/>
    </xf>
    <xf numFmtId="0" fontId="11" fillId="2" borderId="0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left" vertical="top"/>
    </xf>
    <xf numFmtId="0" fontId="33" fillId="2" borderId="2" xfId="0" applyFont="1" applyFill="1" applyBorder="1" applyAlignment="1">
      <alignment horizontal="left" vertical="top"/>
    </xf>
    <xf numFmtId="0" fontId="33" fillId="2" borderId="17" xfId="0" applyFont="1" applyFill="1" applyBorder="1" applyAlignment="1">
      <alignment horizontal="left" vertical="top"/>
    </xf>
    <xf numFmtId="0" fontId="33" fillId="2" borderId="0" xfId="0" applyFont="1" applyFill="1" applyBorder="1" applyAlignment="1">
      <alignment horizontal="left" vertical="top"/>
    </xf>
    <xf numFmtId="0" fontId="33" fillId="2" borderId="13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8" fillId="2" borderId="13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17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7" fillId="2" borderId="16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left" vertical="top" wrapText="1"/>
    </xf>
    <xf numFmtId="0" fontId="10" fillId="2" borderId="12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00FF99"/>
      <color rgb="FF009900"/>
      <color rgb="FFD4C19C"/>
      <color rgb="FFD3C1AD"/>
      <color rgb="FFDCCEBE"/>
      <color rgb="FFC5AC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2.png"/><Relationship Id="rId1" Type="http://schemas.openxmlformats.org/officeDocument/2006/relationships/image" Target="../media/image14.png"/><Relationship Id="rId4" Type="http://schemas.openxmlformats.org/officeDocument/2006/relationships/image" Target="../media/image1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8.png"/><Relationship Id="rId4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2.png"/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8.png"/><Relationship Id="rId4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1</xdr:row>
      <xdr:rowOff>104775</xdr:rowOff>
    </xdr:from>
    <xdr:to>
      <xdr:col>2</xdr:col>
      <xdr:colOff>2209800</xdr:colOff>
      <xdr:row>4</xdr:row>
      <xdr:rowOff>85725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110" t="-37858" r="43103" b="-5551"/>
        <a:stretch/>
      </xdr:blipFill>
      <xdr:spPr bwMode="auto">
        <a:xfrm>
          <a:off x="466725" y="276225"/>
          <a:ext cx="2028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2324659</xdr:colOff>
      <xdr:row>1</xdr:row>
      <xdr:rowOff>37539</xdr:rowOff>
    </xdr:from>
    <xdr:to>
      <xdr:col>3</xdr:col>
      <xdr:colOff>121941</xdr:colOff>
      <xdr:row>4</xdr:row>
      <xdr:rowOff>132789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52986" t="25769" r="31129" b="59834"/>
        <a:stretch/>
      </xdr:blipFill>
      <xdr:spPr bwMode="auto">
        <a:xfrm>
          <a:off x="2611530" y="225798"/>
          <a:ext cx="1168011" cy="59727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277906</xdr:colOff>
      <xdr:row>1</xdr:row>
      <xdr:rowOff>17930</xdr:rowOff>
    </xdr:from>
    <xdr:to>
      <xdr:col>11</xdr:col>
      <xdr:colOff>1126992</xdr:colOff>
      <xdr:row>5</xdr:row>
      <xdr:rowOff>138314</xdr:rowOff>
    </xdr:to>
    <xdr:pic>
      <xdr:nvPicPr>
        <xdr:cNvPr id="10" name="Imagen 9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704" t="3652" r="5284" b="86533"/>
        <a:stretch/>
      </xdr:blipFill>
      <xdr:spPr bwMode="auto">
        <a:xfrm>
          <a:off x="15204141" y="206189"/>
          <a:ext cx="849086" cy="78377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11</xdr:col>
      <xdr:colOff>1272636</xdr:colOff>
      <xdr:row>73</xdr:row>
      <xdr:rowOff>113467</xdr:rowOff>
    </xdr:to>
    <xdr:pic>
      <xdr:nvPicPr>
        <xdr:cNvPr id="12" name="Imagen 11"/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812" b="272"/>
        <a:stretch/>
      </xdr:blipFill>
      <xdr:spPr>
        <a:xfrm>
          <a:off x="286871" y="13447059"/>
          <a:ext cx="15912000" cy="101890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1717525</xdr:colOff>
      <xdr:row>3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110" t="-37858" r="43103" b="-5551"/>
        <a:stretch/>
      </xdr:blipFill>
      <xdr:spPr bwMode="auto">
        <a:xfrm>
          <a:off x="95250" y="0"/>
          <a:ext cx="171752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1744980</xdr:colOff>
      <xdr:row>1</xdr:row>
      <xdr:rowOff>55245</xdr:rowOff>
    </xdr:from>
    <xdr:to>
      <xdr:col>2</xdr:col>
      <xdr:colOff>392430</xdr:colOff>
      <xdr:row>3</xdr:row>
      <xdr:rowOff>95726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52986" t="29608" r="31129" b="59834"/>
        <a:stretch/>
      </xdr:blipFill>
      <xdr:spPr bwMode="auto">
        <a:xfrm>
          <a:off x="1882140" y="245745"/>
          <a:ext cx="1123950" cy="36052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426720</xdr:colOff>
      <xdr:row>2</xdr:row>
      <xdr:rowOff>0</xdr:rowOff>
    </xdr:from>
    <xdr:to>
      <xdr:col>6</xdr:col>
      <xdr:colOff>1203960</xdr:colOff>
      <xdr:row>5</xdr:row>
      <xdr:rowOff>53340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704" t="3652" r="5284" b="86533"/>
        <a:stretch/>
      </xdr:blipFill>
      <xdr:spPr bwMode="auto">
        <a:xfrm>
          <a:off x="8282940" y="350520"/>
          <a:ext cx="777240" cy="5943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38</xdr:row>
      <xdr:rowOff>30480</xdr:rowOff>
    </xdr:from>
    <xdr:to>
      <xdr:col>7</xdr:col>
      <xdr:colOff>57150</xdr:colOff>
      <xdr:row>41</xdr:row>
      <xdr:rowOff>182880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812" b="272"/>
        <a:stretch/>
      </xdr:blipFill>
      <xdr:spPr>
        <a:xfrm>
          <a:off x="137160" y="7284720"/>
          <a:ext cx="9193530" cy="7010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2</xdr:row>
      <xdr:rowOff>95250</xdr:rowOff>
    </xdr:from>
    <xdr:to>
      <xdr:col>2</xdr:col>
      <xdr:colOff>1438275</xdr:colOff>
      <xdr:row>5</xdr:row>
      <xdr:rowOff>10196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110" t="-37858" r="43103" b="-5551"/>
        <a:stretch/>
      </xdr:blipFill>
      <xdr:spPr bwMode="auto">
        <a:xfrm>
          <a:off x="123826" y="342900"/>
          <a:ext cx="1647824" cy="429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133350</xdr:colOff>
      <xdr:row>3</xdr:row>
      <xdr:rowOff>0</xdr:rowOff>
    </xdr:from>
    <xdr:to>
      <xdr:col>4</xdr:col>
      <xdr:colOff>1038225</xdr:colOff>
      <xdr:row>5</xdr:row>
      <xdr:rowOff>85725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52986" t="25769" r="31129" b="59834"/>
        <a:stretch/>
      </xdr:blipFill>
      <xdr:spPr bwMode="auto">
        <a:xfrm>
          <a:off x="7820025" y="409575"/>
          <a:ext cx="904875" cy="4381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0</xdr:colOff>
      <xdr:row>88</xdr:row>
      <xdr:rowOff>114300</xdr:rowOff>
    </xdr:from>
    <xdr:to>
      <xdr:col>7</xdr:col>
      <xdr:colOff>43031</xdr:colOff>
      <xdr:row>92</xdr:row>
      <xdr:rowOff>38101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812" b="272"/>
        <a:stretch/>
      </xdr:blipFill>
      <xdr:spPr>
        <a:xfrm>
          <a:off x="342900" y="14698980"/>
          <a:ext cx="9126071" cy="6553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23813</xdr:colOff>
      <xdr:row>1</xdr:row>
      <xdr:rowOff>11908</xdr:rowOff>
    </xdr:from>
    <xdr:to>
      <xdr:col>2</xdr:col>
      <xdr:colOff>1452564</xdr:colOff>
      <xdr:row>4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110" t="-37858" r="43103" b="-5551"/>
        <a:stretch/>
      </xdr:blipFill>
      <xdr:spPr bwMode="auto">
        <a:xfrm>
          <a:off x="202407" y="11908"/>
          <a:ext cx="1583532" cy="488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1553488</xdr:colOff>
      <xdr:row>1</xdr:row>
      <xdr:rowOff>103347</xdr:rowOff>
    </xdr:from>
    <xdr:to>
      <xdr:col>2</xdr:col>
      <xdr:colOff>2501226</xdr:colOff>
      <xdr:row>4</xdr:row>
      <xdr:rowOff>103345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52986" t="29645" r="31129" b="59834"/>
        <a:stretch/>
      </xdr:blipFill>
      <xdr:spPr bwMode="auto">
        <a:xfrm>
          <a:off x="1896388" y="255747"/>
          <a:ext cx="947738" cy="54863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144780</xdr:colOff>
      <xdr:row>1</xdr:row>
      <xdr:rowOff>91440</xdr:rowOff>
    </xdr:from>
    <xdr:to>
      <xdr:col>7</xdr:col>
      <xdr:colOff>993866</xdr:colOff>
      <xdr:row>5</xdr:row>
      <xdr:rowOff>143692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704" t="3652" r="5284" b="86533"/>
        <a:stretch/>
      </xdr:blipFill>
      <xdr:spPr bwMode="auto">
        <a:xfrm>
          <a:off x="12275820" y="243840"/>
          <a:ext cx="849086" cy="78377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123091</xdr:colOff>
      <xdr:row>52</xdr:row>
      <xdr:rowOff>63891</xdr:rowOff>
    </xdr:from>
    <xdr:to>
      <xdr:col>8</xdr:col>
      <xdr:colOff>71510</xdr:colOff>
      <xdr:row>55</xdr:row>
      <xdr:rowOff>166468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812" b="272"/>
        <a:stretch/>
      </xdr:blipFill>
      <xdr:spPr>
        <a:xfrm>
          <a:off x="304799" y="11001522"/>
          <a:ext cx="13131019" cy="6594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81</xdr:row>
      <xdr:rowOff>15240</xdr:rowOff>
    </xdr:from>
    <xdr:to>
      <xdr:col>4</xdr:col>
      <xdr:colOff>83820</xdr:colOff>
      <xdr:row>84</xdr:row>
      <xdr:rowOff>15240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812" b="272"/>
        <a:stretch/>
      </xdr:blipFill>
      <xdr:spPr>
        <a:xfrm>
          <a:off x="259080" y="13106400"/>
          <a:ext cx="6515100" cy="5562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10586</xdr:colOff>
      <xdr:row>2</xdr:row>
      <xdr:rowOff>148166</xdr:rowOff>
    </xdr:from>
    <xdr:to>
      <xdr:col>2</xdr:col>
      <xdr:colOff>1238250</xdr:colOff>
      <xdr:row>5</xdr:row>
      <xdr:rowOff>158749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110" t="-37858" r="43103" b="-5551"/>
        <a:stretch/>
      </xdr:blipFill>
      <xdr:spPr bwMode="auto">
        <a:xfrm>
          <a:off x="127003" y="444499"/>
          <a:ext cx="1375830" cy="465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1049866</xdr:colOff>
      <xdr:row>3</xdr:row>
      <xdr:rowOff>31748</xdr:rowOff>
    </xdr:from>
    <xdr:to>
      <xdr:col>4</xdr:col>
      <xdr:colOff>923924</xdr:colOff>
      <xdr:row>6</xdr:row>
      <xdr:rowOff>61382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52986" t="28942" r="31129" b="59834"/>
        <a:stretch/>
      </xdr:blipFill>
      <xdr:spPr bwMode="auto">
        <a:xfrm>
          <a:off x="7632699" y="507998"/>
          <a:ext cx="1122892" cy="48471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</xdr:colOff>
      <xdr:row>93</xdr:row>
      <xdr:rowOff>68580</xdr:rowOff>
    </xdr:from>
    <xdr:to>
      <xdr:col>4</xdr:col>
      <xdr:colOff>1135381</xdr:colOff>
      <xdr:row>97</xdr:row>
      <xdr:rowOff>45721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812" b="272"/>
        <a:stretch/>
      </xdr:blipFill>
      <xdr:spPr>
        <a:xfrm>
          <a:off x="274321" y="15986760"/>
          <a:ext cx="8907780" cy="7162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79374</xdr:rowOff>
    </xdr:from>
    <xdr:to>
      <xdr:col>2</xdr:col>
      <xdr:colOff>1272910</xdr:colOff>
      <xdr:row>3</xdr:row>
      <xdr:rowOff>76333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111" t="-37857" r="45942" b="-209"/>
        <a:stretch/>
      </xdr:blipFill>
      <xdr:spPr bwMode="auto">
        <a:xfrm>
          <a:off x="238125" y="79374"/>
          <a:ext cx="1368160" cy="444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1315800</xdr:colOff>
      <xdr:row>1</xdr:row>
      <xdr:rowOff>84691</xdr:rowOff>
    </xdr:from>
    <xdr:to>
      <xdr:col>2</xdr:col>
      <xdr:colOff>2470445</xdr:colOff>
      <xdr:row>4</xdr:row>
      <xdr:rowOff>21853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52986" t="29183" r="31129" b="59834"/>
        <a:stretch/>
      </xdr:blipFill>
      <xdr:spPr bwMode="auto">
        <a:xfrm>
          <a:off x="1658700" y="183751"/>
          <a:ext cx="1154645" cy="48580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220980</xdr:colOff>
      <xdr:row>1</xdr:row>
      <xdr:rowOff>68580</xdr:rowOff>
    </xdr:from>
    <xdr:to>
      <xdr:col>7</xdr:col>
      <xdr:colOff>1070066</xdr:colOff>
      <xdr:row>5</xdr:row>
      <xdr:rowOff>113212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704" t="3652" r="5284" b="86533"/>
        <a:stretch/>
      </xdr:blipFill>
      <xdr:spPr bwMode="auto">
        <a:xfrm>
          <a:off x="9044940" y="167640"/>
          <a:ext cx="849086" cy="78377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114300</xdr:colOff>
      <xdr:row>39</xdr:row>
      <xdr:rowOff>45721</xdr:rowOff>
    </xdr:from>
    <xdr:to>
      <xdr:col>7</xdr:col>
      <xdr:colOff>759311</xdr:colOff>
      <xdr:row>42</xdr:row>
      <xdr:rowOff>144780</xdr:rowOff>
    </xdr:to>
    <xdr:pic>
      <xdr:nvPicPr>
        <xdr:cNvPr id="11" name="Imagen 10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812" b="272"/>
        <a:stretch/>
      </xdr:blipFill>
      <xdr:spPr>
        <a:xfrm>
          <a:off x="457200" y="6896101"/>
          <a:ext cx="9126071" cy="6476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63499</xdr:rowOff>
    </xdr:from>
    <xdr:to>
      <xdr:col>2</xdr:col>
      <xdr:colOff>1216422</xdr:colOff>
      <xdr:row>3</xdr:row>
      <xdr:rowOff>142479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111" t="-37857" r="45942" b="-209"/>
        <a:stretch/>
      </xdr:blipFill>
      <xdr:spPr bwMode="auto">
        <a:xfrm>
          <a:off x="137584" y="63499"/>
          <a:ext cx="1364588" cy="417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74083</xdr:colOff>
      <xdr:row>1</xdr:row>
      <xdr:rowOff>74084</xdr:rowOff>
    </xdr:from>
    <xdr:to>
      <xdr:col>6</xdr:col>
      <xdr:colOff>1195652</xdr:colOff>
      <xdr:row>3</xdr:row>
      <xdr:rowOff>132690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52986" t="30071" r="31129" b="59834"/>
        <a:stretch/>
      </xdr:blipFill>
      <xdr:spPr bwMode="auto">
        <a:xfrm>
          <a:off x="7471833" y="264584"/>
          <a:ext cx="1121569" cy="39727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0</xdr:colOff>
      <xdr:row>51</xdr:row>
      <xdr:rowOff>0</xdr:rowOff>
    </xdr:from>
    <xdr:to>
      <xdr:col>7</xdr:col>
      <xdr:colOff>7619</xdr:colOff>
      <xdr:row>55</xdr:row>
      <xdr:rowOff>99060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812" b="272"/>
        <a:stretch/>
      </xdr:blipFill>
      <xdr:spPr>
        <a:xfrm>
          <a:off x="274320" y="8420100"/>
          <a:ext cx="8595359" cy="8382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2</xdr:col>
      <xdr:colOff>1212188</xdr:colOff>
      <xdr:row>4</xdr:row>
      <xdr:rowOff>46171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111" t="-37857" r="45942" b="-209"/>
        <a:stretch/>
      </xdr:blipFill>
      <xdr:spPr bwMode="auto">
        <a:xfrm>
          <a:off x="123825" y="19050"/>
          <a:ext cx="1364588" cy="417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1219201</xdr:colOff>
      <xdr:row>2</xdr:row>
      <xdr:rowOff>15241</xdr:rowOff>
    </xdr:from>
    <xdr:to>
      <xdr:col>2</xdr:col>
      <xdr:colOff>1798320</xdr:colOff>
      <xdr:row>3</xdr:row>
      <xdr:rowOff>76200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52986" t="30071" r="31129" b="59834"/>
        <a:stretch/>
      </xdr:blipFill>
      <xdr:spPr bwMode="auto">
        <a:xfrm>
          <a:off x="1524001" y="297181"/>
          <a:ext cx="579119" cy="24383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411480</xdr:colOff>
      <xdr:row>1</xdr:row>
      <xdr:rowOff>22860</xdr:rowOff>
    </xdr:from>
    <xdr:to>
      <xdr:col>7</xdr:col>
      <xdr:colOff>33746</xdr:colOff>
      <xdr:row>6</xdr:row>
      <xdr:rowOff>75112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704" t="3652" r="5284" b="86533"/>
        <a:stretch/>
      </xdr:blipFill>
      <xdr:spPr bwMode="auto">
        <a:xfrm>
          <a:off x="7452360" y="213360"/>
          <a:ext cx="849086" cy="78377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76200</xdr:colOff>
      <xdr:row>34</xdr:row>
      <xdr:rowOff>121920</xdr:rowOff>
    </xdr:from>
    <xdr:to>
      <xdr:col>6</xdr:col>
      <xdr:colOff>1211580</xdr:colOff>
      <xdr:row>38</xdr:row>
      <xdr:rowOff>91440</xdr:rowOff>
    </xdr:to>
    <xdr:pic>
      <xdr:nvPicPr>
        <xdr:cNvPr id="10" name="Imagen 9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812" b="272"/>
        <a:stretch/>
      </xdr:blipFill>
      <xdr:spPr>
        <a:xfrm>
          <a:off x="381000" y="6134100"/>
          <a:ext cx="7871460" cy="7086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9525</xdr:rowOff>
    </xdr:from>
    <xdr:to>
      <xdr:col>2</xdr:col>
      <xdr:colOff>1219201</xdr:colOff>
      <xdr:row>4</xdr:row>
      <xdr:rowOff>114971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110" t="-37858" r="43103" b="-5551"/>
        <a:stretch/>
      </xdr:blipFill>
      <xdr:spPr bwMode="auto">
        <a:xfrm>
          <a:off x="228600" y="342900"/>
          <a:ext cx="1323976" cy="429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1310640</xdr:colOff>
      <xdr:row>1</xdr:row>
      <xdr:rowOff>78105</xdr:rowOff>
    </xdr:from>
    <xdr:to>
      <xdr:col>2</xdr:col>
      <xdr:colOff>2215515</xdr:colOff>
      <xdr:row>4</xdr:row>
      <xdr:rowOff>30480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52986" t="25769" r="31129" b="59834"/>
        <a:stretch/>
      </xdr:blipFill>
      <xdr:spPr bwMode="auto">
        <a:xfrm>
          <a:off x="1653540" y="268605"/>
          <a:ext cx="904875" cy="4324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358140</xdr:colOff>
      <xdr:row>1</xdr:row>
      <xdr:rowOff>114300</xdr:rowOff>
    </xdr:from>
    <xdr:to>
      <xdr:col>4</xdr:col>
      <xdr:colOff>1143000</xdr:colOff>
      <xdr:row>5</xdr:row>
      <xdr:rowOff>91440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704" t="3652" r="5284" b="86533"/>
        <a:stretch/>
      </xdr:blipFill>
      <xdr:spPr bwMode="auto">
        <a:xfrm>
          <a:off x="8564880" y="304800"/>
          <a:ext cx="784860" cy="617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0</xdr:colOff>
      <xdr:row>91</xdr:row>
      <xdr:rowOff>0</xdr:rowOff>
    </xdr:from>
    <xdr:to>
      <xdr:col>4</xdr:col>
      <xdr:colOff>1066800</xdr:colOff>
      <xdr:row>95</xdr:row>
      <xdr:rowOff>30480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812" b="272"/>
        <a:stretch/>
      </xdr:blipFill>
      <xdr:spPr>
        <a:xfrm>
          <a:off x="342900" y="14805660"/>
          <a:ext cx="8930640" cy="6400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man/Desktop/AEM/AGOSTO/ABRIL/EF%20Cta%20P&#250;blica%20AEM%20DIC%20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"/>
      <sheetName val="ESF"/>
      <sheetName val="EA_2"/>
      <sheetName val="ECSF_2"/>
      <sheetName val="EFE_2"/>
      <sheetName val="EADOP_2"/>
      <sheetName val="EAA_2"/>
      <sheetName val="EVCP_2"/>
    </sheetNames>
    <sheetDataSet>
      <sheetData sheetId="0" refreshError="1"/>
      <sheetData sheetId="1" refreshError="1">
        <row r="11">
          <cell r="D11">
            <v>10053530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17">
          <cell r="D17">
            <v>0</v>
          </cell>
        </row>
        <row r="24">
          <cell r="D24">
            <v>0</v>
          </cell>
        </row>
        <row r="25">
          <cell r="D25">
            <v>0</v>
          </cell>
        </row>
        <row r="31">
          <cell r="D31">
            <v>0</v>
          </cell>
        </row>
        <row r="41">
          <cell r="J41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U85"/>
  <sheetViews>
    <sheetView workbookViewId="0">
      <selection activeCell="I29" sqref="I29"/>
    </sheetView>
  </sheetViews>
  <sheetFormatPr baseColWidth="10" defaultRowHeight="15"/>
  <cols>
    <col min="1" max="1" width="5.5703125" style="465" bestFit="1" customWidth="1"/>
    <col min="2" max="2" width="24.42578125" style="465" customWidth="1"/>
    <col min="3" max="3" width="52.42578125" style="465" customWidth="1"/>
    <col min="4" max="4" width="20" style="466" customWidth="1"/>
    <col min="5" max="6" width="18" style="466" customWidth="1"/>
    <col min="7" max="7" width="20" style="466" customWidth="1"/>
    <col min="8" max="9" width="19" style="3" customWidth="1"/>
    <col min="10" max="10" width="15.140625" style="3" customWidth="1"/>
    <col min="11" max="11" width="14.28515625" style="3" customWidth="1"/>
    <col min="12" max="12" width="24.42578125" style="2" bestFit="1" customWidth="1"/>
    <col min="13" max="13" width="24.42578125" style="3" customWidth="1"/>
    <col min="14" max="14" width="16.42578125" style="3" customWidth="1"/>
    <col min="15" max="15" width="17.85546875" style="3" customWidth="1"/>
    <col min="16" max="16" width="17.140625" style="3" customWidth="1"/>
    <col min="17" max="17" width="21" style="2" customWidth="1"/>
    <col min="18" max="18" width="14.28515625" style="2" bestFit="1" customWidth="1"/>
    <col min="19" max="20" width="13.5703125" style="2" bestFit="1" customWidth="1"/>
    <col min="21" max="195" width="11.42578125" style="2"/>
    <col min="196" max="196" width="8.140625" style="2" bestFit="1" customWidth="1"/>
    <col min="197" max="197" width="97.28515625" style="2" customWidth="1"/>
    <col min="198" max="198" width="20" style="2" customWidth="1"/>
    <col min="199" max="200" width="18" style="2" customWidth="1"/>
    <col min="201" max="201" width="20" style="2" customWidth="1"/>
    <col min="202" max="451" width="11.42578125" style="2"/>
    <col min="452" max="452" width="8.140625" style="2" bestFit="1" customWidth="1"/>
    <col min="453" max="453" width="97.28515625" style="2" customWidth="1"/>
    <col min="454" max="454" width="20" style="2" customWidth="1"/>
    <col min="455" max="456" width="18" style="2" customWidth="1"/>
    <col min="457" max="457" width="20" style="2" customWidth="1"/>
    <col min="458" max="707" width="11.42578125" style="2"/>
    <col min="708" max="708" width="8.140625" style="2" bestFit="1" customWidth="1"/>
    <col min="709" max="709" width="97.28515625" style="2" customWidth="1"/>
    <col min="710" max="710" width="20" style="2" customWidth="1"/>
    <col min="711" max="712" width="18" style="2" customWidth="1"/>
    <col min="713" max="713" width="20" style="2" customWidth="1"/>
    <col min="714" max="963" width="11.42578125" style="2"/>
    <col min="964" max="964" width="8.140625" style="2" bestFit="1" customWidth="1"/>
    <col min="965" max="965" width="97.28515625" style="2" customWidth="1"/>
    <col min="966" max="966" width="20" style="2" customWidth="1"/>
    <col min="967" max="968" width="18" style="2" customWidth="1"/>
    <col min="969" max="969" width="20" style="2" customWidth="1"/>
    <col min="970" max="1219" width="11.42578125" style="2"/>
    <col min="1220" max="1220" width="8.140625" style="2" bestFit="1" customWidth="1"/>
    <col min="1221" max="1221" width="97.28515625" style="2" customWidth="1"/>
    <col min="1222" max="1222" width="20" style="2" customWidth="1"/>
    <col min="1223" max="1224" width="18" style="2" customWidth="1"/>
    <col min="1225" max="1225" width="20" style="2" customWidth="1"/>
    <col min="1226" max="1475" width="11.42578125" style="2"/>
    <col min="1476" max="1476" width="8.140625" style="2" bestFit="1" customWidth="1"/>
    <col min="1477" max="1477" width="97.28515625" style="2" customWidth="1"/>
    <col min="1478" max="1478" width="20" style="2" customWidth="1"/>
    <col min="1479" max="1480" width="18" style="2" customWidth="1"/>
    <col min="1481" max="1481" width="20" style="2" customWidth="1"/>
    <col min="1482" max="1731" width="11.42578125" style="2"/>
    <col min="1732" max="1732" width="8.140625" style="2" bestFit="1" customWidth="1"/>
    <col min="1733" max="1733" width="97.28515625" style="2" customWidth="1"/>
    <col min="1734" max="1734" width="20" style="2" customWidth="1"/>
    <col min="1735" max="1736" width="18" style="2" customWidth="1"/>
    <col min="1737" max="1737" width="20" style="2" customWidth="1"/>
    <col min="1738" max="1987" width="11.42578125" style="2"/>
    <col min="1988" max="1988" width="8.140625" style="2" bestFit="1" customWidth="1"/>
    <col min="1989" max="1989" width="97.28515625" style="2" customWidth="1"/>
    <col min="1990" max="1990" width="20" style="2" customWidth="1"/>
    <col min="1991" max="1992" width="18" style="2" customWidth="1"/>
    <col min="1993" max="1993" width="20" style="2" customWidth="1"/>
    <col min="1994" max="2243" width="11.42578125" style="2"/>
    <col min="2244" max="2244" width="8.140625" style="2" bestFit="1" customWidth="1"/>
    <col min="2245" max="2245" width="97.28515625" style="2" customWidth="1"/>
    <col min="2246" max="2246" width="20" style="2" customWidth="1"/>
    <col min="2247" max="2248" width="18" style="2" customWidth="1"/>
    <col min="2249" max="2249" width="20" style="2" customWidth="1"/>
    <col min="2250" max="2499" width="11.42578125" style="2"/>
    <col min="2500" max="2500" width="8.140625" style="2" bestFit="1" customWidth="1"/>
    <col min="2501" max="2501" width="97.28515625" style="2" customWidth="1"/>
    <col min="2502" max="2502" width="20" style="2" customWidth="1"/>
    <col min="2503" max="2504" width="18" style="2" customWidth="1"/>
    <col min="2505" max="2505" width="20" style="2" customWidth="1"/>
    <col min="2506" max="2755" width="11.42578125" style="2"/>
    <col min="2756" max="2756" width="8.140625" style="2" bestFit="1" customWidth="1"/>
    <col min="2757" max="2757" width="97.28515625" style="2" customWidth="1"/>
    <col min="2758" max="2758" width="20" style="2" customWidth="1"/>
    <col min="2759" max="2760" width="18" style="2" customWidth="1"/>
    <col min="2761" max="2761" width="20" style="2" customWidth="1"/>
    <col min="2762" max="3011" width="11.42578125" style="2"/>
    <col min="3012" max="3012" width="8.140625" style="2" bestFit="1" customWidth="1"/>
    <col min="3013" max="3013" width="97.28515625" style="2" customWidth="1"/>
    <col min="3014" max="3014" width="20" style="2" customWidth="1"/>
    <col min="3015" max="3016" width="18" style="2" customWidth="1"/>
    <col min="3017" max="3017" width="20" style="2" customWidth="1"/>
    <col min="3018" max="3267" width="11.42578125" style="2"/>
    <col min="3268" max="3268" width="8.140625" style="2" bestFit="1" customWidth="1"/>
    <col min="3269" max="3269" width="97.28515625" style="2" customWidth="1"/>
    <col min="3270" max="3270" width="20" style="2" customWidth="1"/>
    <col min="3271" max="3272" width="18" style="2" customWidth="1"/>
    <col min="3273" max="3273" width="20" style="2" customWidth="1"/>
    <col min="3274" max="3523" width="11.42578125" style="2"/>
    <col min="3524" max="3524" width="8.140625" style="2" bestFit="1" customWidth="1"/>
    <col min="3525" max="3525" width="97.28515625" style="2" customWidth="1"/>
    <col min="3526" max="3526" width="20" style="2" customWidth="1"/>
    <col min="3527" max="3528" width="18" style="2" customWidth="1"/>
    <col min="3529" max="3529" width="20" style="2" customWidth="1"/>
    <col min="3530" max="3779" width="11.42578125" style="2"/>
    <col min="3780" max="3780" width="8.140625" style="2" bestFit="1" customWidth="1"/>
    <col min="3781" max="3781" width="97.28515625" style="2" customWidth="1"/>
    <col min="3782" max="3782" width="20" style="2" customWidth="1"/>
    <col min="3783" max="3784" width="18" style="2" customWidth="1"/>
    <col min="3785" max="3785" width="20" style="2" customWidth="1"/>
    <col min="3786" max="4035" width="11.42578125" style="2"/>
    <col min="4036" max="4036" width="8.140625" style="2" bestFit="1" customWidth="1"/>
    <col min="4037" max="4037" width="97.28515625" style="2" customWidth="1"/>
    <col min="4038" max="4038" width="20" style="2" customWidth="1"/>
    <col min="4039" max="4040" width="18" style="2" customWidth="1"/>
    <col min="4041" max="4041" width="20" style="2" customWidth="1"/>
    <col min="4042" max="4291" width="11.42578125" style="2"/>
    <col min="4292" max="4292" width="8.140625" style="2" bestFit="1" customWidth="1"/>
    <col min="4293" max="4293" width="97.28515625" style="2" customWidth="1"/>
    <col min="4294" max="4294" width="20" style="2" customWidth="1"/>
    <col min="4295" max="4296" width="18" style="2" customWidth="1"/>
    <col min="4297" max="4297" width="20" style="2" customWidth="1"/>
    <col min="4298" max="4547" width="11.42578125" style="2"/>
    <col min="4548" max="4548" width="8.140625" style="2" bestFit="1" customWidth="1"/>
    <col min="4549" max="4549" width="97.28515625" style="2" customWidth="1"/>
    <col min="4550" max="4550" width="20" style="2" customWidth="1"/>
    <col min="4551" max="4552" width="18" style="2" customWidth="1"/>
    <col min="4553" max="4553" width="20" style="2" customWidth="1"/>
    <col min="4554" max="4803" width="11.42578125" style="2"/>
    <col min="4804" max="4804" width="8.140625" style="2" bestFit="1" customWidth="1"/>
    <col min="4805" max="4805" width="97.28515625" style="2" customWidth="1"/>
    <col min="4806" max="4806" width="20" style="2" customWidth="1"/>
    <col min="4807" max="4808" width="18" style="2" customWidth="1"/>
    <col min="4809" max="4809" width="20" style="2" customWidth="1"/>
    <col min="4810" max="5059" width="11.42578125" style="2"/>
    <col min="5060" max="5060" width="8.140625" style="2" bestFit="1" customWidth="1"/>
    <col min="5061" max="5061" width="97.28515625" style="2" customWidth="1"/>
    <col min="5062" max="5062" width="20" style="2" customWidth="1"/>
    <col min="5063" max="5064" width="18" style="2" customWidth="1"/>
    <col min="5065" max="5065" width="20" style="2" customWidth="1"/>
    <col min="5066" max="5315" width="11.42578125" style="2"/>
    <col min="5316" max="5316" width="8.140625" style="2" bestFit="1" customWidth="1"/>
    <col min="5317" max="5317" width="97.28515625" style="2" customWidth="1"/>
    <col min="5318" max="5318" width="20" style="2" customWidth="1"/>
    <col min="5319" max="5320" width="18" style="2" customWidth="1"/>
    <col min="5321" max="5321" width="20" style="2" customWidth="1"/>
    <col min="5322" max="5571" width="11.42578125" style="2"/>
    <col min="5572" max="5572" width="8.140625" style="2" bestFit="1" customWidth="1"/>
    <col min="5573" max="5573" width="97.28515625" style="2" customWidth="1"/>
    <col min="5574" max="5574" width="20" style="2" customWidth="1"/>
    <col min="5575" max="5576" width="18" style="2" customWidth="1"/>
    <col min="5577" max="5577" width="20" style="2" customWidth="1"/>
    <col min="5578" max="5827" width="11.42578125" style="2"/>
    <col min="5828" max="5828" width="8.140625" style="2" bestFit="1" customWidth="1"/>
    <col min="5829" max="5829" width="97.28515625" style="2" customWidth="1"/>
    <col min="5830" max="5830" width="20" style="2" customWidth="1"/>
    <col min="5831" max="5832" width="18" style="2" customWidth="1"/>
    <col min="5833" max="5833" width="20" style="2" customWidth="1"/>
    <col min="5834" max="6083" width="11.42578125" style="2"/>
    <col min="6084" max="6084" width="8.140625" style="2" bestFit="1" customWidth="1"/>
    <col min="6085" max="6085" width="97.28515625" style="2" customWidth="1"/>
    <col min="6086" max="6086" width="20" style="2" customWidth="1"/>
    <col min="6087" max="6088" width="18" style="2" customWidth="1"/>
    <col min="6089" max="6089" width="20" style="2" customWidth="1"/>
    <col min="6090" max="6339" width="11.42578125" style="2"/>
    <col min="6340" max="6340" width="8.140625" style="2" bestFit="1" customWidth="1"/>
    <col min="6341" max="6341" width="97.28515625" style="2" customWidth="1"/>
    <col min="6342" max="6342" width="20" style="2" customWidth="1"/>
    <col min="6343" max="6344" width="18" style="2" customWidth="1"/>
    <col min="6345" max="6345" width="20" style="2" customWidth="1"/>
    <col min="6346" max="6595" width="11.42578125" style="2"/>
    <col min="6596" max="6596" width="8.140625" style="2" bestFit="1" customWidth="1"/>
    <col min="6597" max="6597" width="97.28515625" style="2" customWidth="1"/>
    <col min="6598" max="6598" width="20" style="2" customWidth="1"/>
    <col min="6599" max="6600" width="18" style="2" customWidth="1"/>
    <col min="6601" max="6601" width="20" style="2" customWidth="1"/>
    <col min="6602" max="6851" width="11.42578125" style="2"/>
    <col min="6852" max="6852" width="8.140625" style="2" bestFit="1" customWidth="1"/>
    <col min="6853" max="6853" width="97.28515625" style="2" customWidth="1"/>
    <col min="6854" max="6854" width="20" style="2" customWidth="1"/>
    <col min="6855" max="6856" width="18" style="2" customWidth="1"/>
    <col min="6857" max="6857" width="20" style="2" customWidth="1"/>
    <col min="6858" max="7107" width="11.42578125" style="2"/>
    <col min="7108" max="7108" width="8.140625" style="2" bestFit="1" customWidth="1"/>
    <col min="7109" max="7109" width="97.28515625" style="2" customWidth="1"/>
    <col min="7110" max="7110" width="20" style="2" customWidth="1"/>
    <col min="7111" max="7112" width="18" style="2" customWidth="1"/>
    <col min="7113" max="7113" width="20" style="2" customWidth="1"/>
    <col min="7114" max="7363" width="11.42578125" style="2"/>
    <col min="7364" max="7364" width="8.140625" style="2" bestFit="1" customWidth="1"/>
    <col min="7365" max="7365" width="97.28515625" style="2" customWidth="1"/>
    <col min="7366" max="7366" width="20" style="2" customWidth="1"/>
    <col min="7367" max="7368" width="18" style="2" customWidth="1"/>
    <col min="7369" max="7369" width="20" style="2" customWidth="1"/>
    <col min="7370" max="7619" width="11.42578125" style="2"/>
    <col min="7620" max="7620" width="8.140625" style="2" bestFit="1" customWidth="1"/>
    <col min="7621" max="7621" width="97.28515625" style="2" customWidth="1"/>
    <col min="7622" max="7622" width="20" style="2" customWidth="1"/>
    <col min="7623" max="7624" width="18" style="2" customWidth="1"/>
    <col min="7625" max="7625" width="20" style="2" customWidth="1"/>
    <col min="7626" max="7875" width="11.42578125" style="2"/>
    <col min="7876" max="7876" width="8.140625" style="2" bestFit="1" customWidth="1"/>
    <col min="7877" max="7877" width="97.28515625" style="2" customWidth="1"/>
    <col min="7878" max="7878" width="20" style="2" customWidth="1"/>
    <col min="7879" max="7880" width="18" style="2" customWidth="1"/>
    <col min="7881" max="7881" width="20" style="2" customWidth="1"/>
    <col min="7882" max="8131" width="11.42578125" style="2"/>
    <col min="8132" max="8132" width="8.140625" style="2" bestFit="1" customWidth="1"/>
    <col min="8133" max="8133" width="97.28515625" style="2" customWidth="1"/>
    <col min="8134" max="8134" width="20" style="2" customWidth="1"/>
    <col min="8135" max="8136" width="18" style="2" customWidth="1"/>
    <col min="8137" max="8137" width="20" style="2" customWidth="1"/>
    <col min="8138" max="8387" width="11.42578125" style="2"/>
    <col min="8388" max="8388" width="8.140625" style="2" bestFit="1" customWidth="1"/>
    <col min="8389" max="8389" width="97.28515625" style="2" customWidth="1"/>
    <col min="8390" max="8390" width="20" style="2" customWidth="1"/>
    <col min="8391" max="8392" width="18" style="2" customWidth="1"/>
    <col min="8393" max="8393" width="20" style="2" customWidth="1"/>
    <col min="8394" max="8643" width="11.42578125" style="2"/>
    <col min="8644" max="8644" width="8.140625" style="2" bestFit="1" customWidth="1"/>
    <col min="8645" max="8645" width="97.28515625" style="2" customWidth="1"/>
    <col min="8646" max="8646" width="20" style="2" customWidth="1"/>
    <col min="8647" max="8648" width="18" style="2" customWidth="1"/>
    <col min="8649" max="8649" width="20" style="2" customWidth="1"/>
    <col min="8650" max="8899" width="11.42578125" style="2"/>
    <col min="8900" max="8900" width="8.140625" style="2" bestFit="1" customWidth="1"/>
    <col min="8901" max="8901" width="97.28515625" style="2" customWidth="1"/>
    <col min="8902" max="8902" width="20" style="2" customWidth="1"/>
    <col min="8903" max="8904" width="18" style="2" customWidth="1"/>
    <col min="8905" max="8905" width="20" style="2" customWidth="1"/>
    <col min="8906" max="9155" width="11.42578125" style="2"/>
    <col min="9156" max="9156" width="8.140625" style="2" bestFit="1" customWidth="1"/>
    <col min="9157" max="9157" width="97.28515625" style="2" customWidth="1"/>
    <col min="9158" max="9158" width="20" style="2" customWidth="1"/>
    <col min="9159" max="9160" width="18" style="2" customWidth="1"/>
    <col min="9161" max="9161" width="20" style="2" customWidth="1"/>
    <col min="9162" max="9411" width="11.42578125" style="2"/>
    <col min="9412" max="9412" width="8.140625" style="2" bestFit="1" customWidth="1"/>
    <col min="9413" max="9413" width="97.28515625" style="2" customWidth="1"/>
    <col min="9414" max="9414" width="20" style="2" customWidth="1"/>
    <col min="9415" max="9416" width="18" style="2" customWidth="1"/>
    <col min="9417" max="9417" width="20" style="2" customWidth="1"/>
    <col min="9418" max="9667" width="11.42578125" style="2"/>
    <col min="9668" max="9668" width="8.140625" style="2" bestFit="1" customWidth="1"/>
    <col min="9669" max="9669" width="97.28515625" style="2" customWidth="1"/>
    <col min="9670" max="9670" width="20" style="2" customWidth="1"/>
    <col min="9671" max="9672" width="18" style="2" customWidth="1"/>
    <col min="9673" max="9673" width="20" style="2" customWidth="1"/>
    <col min="9674" max="9923" width="11.42578125" style="2"/>
    <col min="9924" max="9924" width="8.140625" style="2" bestFit="1" customWidth="1"/>
    <col min="9925" max="9925" width="97.28515625" style="2" customWidth="1"/>
    <col min="9926" max="9926" width="20" style="2" customWidth="1"/>
    <col min="9927" max="9928" width="18" style="2" customWidth="1"/>
    <col min="9929" max="9929" width="20" style="2" customWidth="1"/>
    <col min="9930" max="10179" width="11.42578125" style="2"/>
    <col min="10180" max="10180" width="8.140625" style="2" bestFit="1" customWidth="1"/>
    <col min="10181" max="10181" width="97.28515625" style="2" customWidth="1"/>
    <col min="10182" max="10182" width="20" style="2" customWidth="1"/>
    <col min="10183" max="10184" width="18" style="2" customWidth="1"/>
    <col min="10185" max="10185" width="20" style="2" customWidth="1"/>
    <col min="10186" max="10435" width="11.42578125" style="2"/>
    <col min="10436" max="10436" width="8.140625" style="2" bestFit="1" customWidth="1"/>
    <col min="10437" max="10437" width="97.28515625" style="2" customWidth="1"/>
    <col min="10438" max="10438" width="20" style="2" customWidth="1"/>
    <col min="10439" max="10440" width="18" style="2" customWidth="1"/>
    <col min="10441" max="10441" width="20" style="2" customWidth="1"/>
    <col min="10442" max="10691" width="11.42578125" style="2"/>
    <col min="10692" max="10692" width="8.140625" style="2" bestFit="1" customWidth="1"/>
    <col min="10693" max="10693" width="97.28515625" style="2" customWidth="1"/>
    <col min="10694" max="10694" width="20" style="2" customWidth="1"/>
    <col min="10695" max="10696" width="18" style="2" customWidth="1"/>
    <col min="10697" max="10697" width="20" style="2" customWidth="1"/>
    <col min="10698" max="10947" width="11.42578125" style="2"/>
    <col min="10948" max="10948" width="8.140625" style="2" bestFit="1" customWidth="1"/>
    <col min="10949" max="10949" width="97.28515625" style="2" customWidth="1"/>
    <col min="10950" max="10950" width="20" style="2" customWidth="1"/>
    <col min="10951" max="10952" width="18" style="2" customWidth="1"/>
    <col min="10953" max="10953" width="20" style="2" customWidth="1"/>
    <col min="10954" max="11203" width="11.42578125" style="2"/>
    <col min="11204" max="11204" width="8.140625" style="2" bestFit="1" customWidth="1"/>
    <col min="11205" max="11205" width="97.28515625" style="2" customWidth="1"/>
    <col min="11206" max="11206" width="20" style="2" customWidth="1"/>
    <col min="11207" max="11208" width="18" style="2" customWidth="1"/>
    <col min="11209" max="11209" width="20" style="2" customWidth="1"/>
    <col min="11210" max="11459" width="11.42578125" style="2"/>
    <col min="11460" max="11460" width="8.140625" style="2" bestFit="1" customWidth="1"/>
    <col min="11461" max="11461" width="97.28515625" style="2" customWidth="1"/>
    <col min="11462" max="11462" width="20" style="2" customWidth="1"/>
    <col min="11463" max="11464" width="18" style="2" customWidth="1"/>
    <col min="11465" max="11465" width="20" style="2" customWidth="1"/>
    <col min="11466" max="11715" width="11.42578125" style="2"/>
    <col min="11716" max="11716" width="8.140625" style="2" bestFit="1" customWidth="1"/>
    <col min="11717" max="11717" width="97.28515625" style="2" customWidth="1"/>
    <col min="11718" max="11718" width="20" style="2" customWidth="1"/>
    <col min="11719" max="11720" width="18" style="2" customWidth="1"/>
    <col min="11721" max="11721" width="20" style="2" customWidth="1"/>
    <col min="11722" max="11971" width="11.42578125" style="2"/>
    <col min="11972" max="11972" width="8.140625" style="2" bestFit="1" customWidth="1"/>
    <col min="11973" max="11973" width="97.28515625" style="2" customWidth="1"/>
    <col min="11974" max="11974" width="20" style="2" customWidth="1"/>
    <col min="11975" max="11976" width="18" style="2" customWidth="1"/>
    <col min="11977" max="11977" width="20" style="2" customWidth="1"/>
    <col min="11978" max="12227" width="11.42578125" style="2"/>
    <col min="12228" max="12228" width="8.140625" style="2" bestFit="1" customWidth="1"/>
    <col min="12229" max="12229" width="97.28515625" style="2" customWidth="1"/>
    <col min="12230" max="12230" width="20" style="2" customWidth="1"/>
    <col min="12231" max="12232" width="18" style="2" customWidth="1"/>
    <col min="12233" max="12233" width="20" style="2" customWidth="1"/>
    <col min="12234" max="12483" width="11.42578125" style="2"/>
    <col min="12484" max="12484" width="8.140625" style="2" bestFit="1" customWidth="1"/>
    <col min="12485" max="12485" width="97.28515625" style="2" customWidth="1"/>
    <col min="12486" max="12486" width="20" style="2" customWidth="1"/>
    <col min="12487" max="12488" width="18" style="2" customWidth="1"/>
    <col min="12489" max="12489" width="20" style="2" customWidth="1"/>
    <col min="12490" max="12739" width="11.42578125" style="2"/>
    <col min="12740" max="12740" width="8.140625" style="2" bestFit="1" customWidth="1"/>
    <col min="12741" max="12741" width="97.28515625" style="2" customWidth="1"/>
    <col min="12742" max="12742" width="20" style="2" customWidth="1"/>
    <col min="12743" max="12744" width="18" style="2" customWidth="1"/>
    <col min="12745" max="12745" width="20" style="2" customWidth="1"/>
    <col min="12746" max="12995" width="11.42578125" style="2"/>
    <col min="12996" max="12996" width="8.140625" style="2" bestFit="1" customWidth="1"/>
    <col min="12997" max="12997" width="97.28515625" style="2" customWidth="1"/>
    <col min="12998" max="12998" width="20" style="2" customWidth="1"/>
    <col min="12999" max="13000" width="18" style="2" customWidth="1"/>
    <col min="13001" max="13001" width="20" style="2" customWidth="1"/>
    <col min="13002" max="13251" width="11.42578125" style="2"/>
    <col min="13252" max="13252" width="8.140625" style="2" bestFit="1" customWidth="1"/>
    <col min="13253" max="13253" width="97.28515625" style="2" customWidth="1"/>
    <col min="13254" max="13254" width="20" style="2" customWidth="1"/>
    <col min="13255" max="13256" width="18" style="2" customWidth="1"/>
    <col min="13257" max="13257" width="20" style="2" customWidth="1"/>
    <col min="13258" max="13507" width="11.42578125" style="2"/>
    <col min="13508" max="13508" width="8.140625" style="2" bestFit="1" customWidth="1"/>
    <col min="13509" max="13509" width="97.28515625" style="2" customWidth="1"/>
    <col min="13510" max="13510" width="20" style="2" customWidth="1"/>
    <col min="13511" max="13512" width="18" style="2" customWidth="1"/>
    <col min="13513" max="13513" width="20" style="2" customWidth="1"/>
    <col min="13514" max="13763" width="11.42578125" style="2"/>
    <col min="13764" max="13764" width="8.140625" style="2" bestFit="1" customWidth="1"/>
    <col min="13765" max="13765" width="97.28515625" style="2" customWidth="1"/>
    <col min="13766" max="13766" width="20" style="2" customWidth="1"/>
    <col min="13767" max="13768" width="18" style="2" customWidth="1"/>
    <col min="13769" max="13769" width="20" style="2" customWidth="1"/>
    <col min="13770" max="14019" width="11.42578125" style="2"/>
    <col min="14020" max="14020" width="8.140625" style="2" bestFit="1" customWidth="1"/>
    <col min="14021" max="14021" width="97.28515625" style="2" customWidth="1"/>
    <col min="14022" max="14022" width="20" style="2" customWidth="1"/>
    <col min="14023" max="14024" width="18" style="2" customWidth="1"/>
    <col min="14025" max="14025" width="20" style="2" customWidth="1"/>
    <col min="14026" max="14275" width="11.42578125" style="2"/>
    <col min="14276" max="14276" width="8.140625" style="2" bestFit="1" customWidth="1"/>
    <col min="14277" max="14277" width="97.28515625" style="2" customWidth="1"/>
    <col min="14278" max="14278" width="20" style="2" customWidth="1"/>
    <col min="14279" max="14280" width="18" style="2" customWidth="1"/>
    <col min="14281" max="14281" width="20" style="2" customWidth="1"/>
    <col min="14282" max="14531" width="11.42578125" style="2"/>
    <col min="14532" max="14532" width="8.140625" style="2" bestFit="1" customWidth="1"/>
    <col min="14533" max="14533" width="97.28515625" style="2" customWidth="1"/>
    <col min="14534" max="14534" width="20" style="2" customWidth="1"/>
    <col min="14535" max="14536" width="18" style="2" customWidth="1"/>
    <col min="14537" max="14537" width="20" style="2" customWidth="1"/>
    <col min="14538" max="14787" width="11.42578125" style="2"/>
    <col min="14788" max="14788" width="8.140625" style="2" bestFit="1" customWidth="1"/>
    <col min="14789" max="14789" width="97.28515625" style="2" customWidth="1"/>
    <col min="14790" max="14790" width="20" style="2" customWidth="1"/>
    <col min="14791" max="14792" width="18" style="2" customWidth="1"/>
    <col min="14793" max="14793" width="20" style="2" customWidth="1"/>
    <col min="14794" max="15043" width="11.42578125" style="2"/>
    <col min="15044" max="15044" width="8.140625" style="2" bestFit="1" customWidth="1"/>
    <col min="15045" max="15045" width="97.28515625" style="2" customWidth="1"/>
    <col min="15046" max="15046" width="20" style="2" customWidth="1"/>
    <col min="15047" max="15048" width="18" style="2" customWidth="1"/>
    <col min="15049" max="15049" width="20" style="2" customWidth="1"/>
    <col min="15050" max="15299" width="11.42578125" style="2"/>
    <col min="15300" max="15300" width="8.140625" style="2" bestFit="1" customWidth="1"/>
    <col min="15301" max="15301" width="97.28515625" style="2" customWidth="1"/>
    <col min="15302" max="15302" width="20" style="2" customWidth="1"/>
    <col min="15303" max="15304" width="18" style="2" customWidth="1"/>
    <col min="15305" max="15305" width="20" style="2" customWidth="1"/>
    <col min="15306" max="15555" width="11.42578125" style="2"/>
    <col min="15556" max="15556" width="8.140625" style="2" bestFit="1" customWidth="1"/>
    <col min="15557" max="15557" width="97.28515625" style="2" customWidth="1"/>
    <col min="15558" max="15558" width="20" style="2" customWidth="1"/>
    <col min="15559" max="15560" width="18" style="2" customWidth="1"/>
    <col min="15561" max="15561" width="20" style="2" customWidth="1"/>
    <col min="15562" max="15811" width="11.42578125" style="2"/>
    <col min="15812" max="15812" width="8.140625" style="2" bestFit="1" customWidth="1"/>
    <col min="15813" max="15813" width="97.28515625" style="2" customWidth="1"/>
    <col min="15814" max="15814" width="20" style="2" customWidth="1"/>
    <col min="15815" max="15816" width="18" style="2" customWidth="1"/>
    <col min="15817" max="15817" width="20" style="2" customWidth="1"/>
    <col min="15818" max="16067" width="11.42578125" style="2"/>
    <col min="16068" max="16068" width="8.140625" style="2" bestFit="1" customWidth="1"/>
    <col min="16069" max="16069" width="97.28515625" style="2" customWidth="1"/>
    <col min="16070" max="16070" width="20" style="2" customWidth="1"/>
    <col min="16071" max="16072" width="18" style="2" customWidth="1"/>
    <col min="16073" max="16073" width="20" style="2" customWidth="1"/>
    <col min="16074" max="16384" width="11.42578125" style="2"/>
  </cols>
  <sheetData>
    <row r="1" spans="1:21">
      <c r="A1" s="465" t="s">
        <v>332</v>
      </c>
      <c r="B1" s="465" t="s">
        <v>241</v>
      </c>
      <c r="C1" s="465" t="s">
        <v>253</v>
      </c>
      <c r="D1" s="466" t="s">
        <v>254</v>
      </c>
      <c r="E1" s="466" t="s">
        <v>255</v>
      </c>
      <c r="F1" s="466" t="s">
        <v>256</v>
      </c>
      <c r="G1" s="466" t="s">
        <v>257</v>
      </c>
      <c r="H1" s="3" t="s">
        <v>333</v>
      </c>
      <c r="L1" s="4" t="s">
        <v>241</v>
      </c>
      <c r="M1" s="4" t="s">
        <v>253</v>
      </c>
      <c r="N1" s="1" t="s">
        <v>254</v>
      </c>
      <c r="O1" s="1" t="s">
        <v>255</v>
      </c>
      <c r="P1" s="1" t="s">
        <v>256</v>
      </c>
      <c r="Q1" s="1" t="s">
        <v>257</v>
      </c>
    </row>
    <row r="2" spans="1:21">
      <c r="A2" s="465" t="str">
        <f t="shared" ref="A2:A20" si="0">MID(B2,1,4)</f>
        <v>1112</v>
      </c>
      <c r="B2" s="465" t="s">
        <v>258</v>
      </c>
      <c r="C2" s="465" t="s">
        <v>259</v>
      </c>
      <c r="D2" s="466">
        <v>21232520.109999999</v>
      </c>
      <c r="E2" s="466">
        <v>34069885.280000001</v>
      </c>
      <c r="F2" s="466">
        <v>13361857.58</v>
      </c>
      <c r="G2" s="466">
        <v>41940547.810000002</v>
      </c>
      <c r="H2" s="31">
        <f>G2</f>
        <v>41940547.810000002</v>
      </c>
      <c r="I2" s="31"/>
      <c r="L2" s="7" t="s">
        <v>258</v>
      </c>
      <c r="M2" s="7" t="s">
        <v>259</v>
      </c>
      <c r="N2" s="8">
        <v>168475.26</v>
      </c>
      <c r="O2" s="8">
        <v>17973950.649999999</v>
      </c>
      <c r="P2" s="8">
        <v>13266361.939999999</v>
      </c>
      <c r="Q2" s="8">
        <v>4876063.97</v>
      </c>
      <c r="S2" s="4"/>
      <c r="T2" s="4"/>
      <c r="U2" s="1"/>
    </row>
    <row r="3" spans="1:21">
      <c r="A3" s="27" t="str">
        <f>MID(B3,1,4)</f>
        <v>1116</v>
      </c>
      <c r="B3" s="465" t="s">
        <v>260</v>
      </c>
      <c r="C3" s="465" t="s">
        <v>261</v>
      </c>
      <c r="D3" s="466">
        <v>4444984.1100000003</v>
      </c>
      <c r="E3" s="465">
        <v>23463.47</v>
      </c>
      <c r="F3" s="465">
        <v>2248150.38</v>
      </c>
      <c r="G3" s="466">
        <v>2220297.2000000002</v>
      </c>
      <c r="H3" s="31">
        <f t="shared" ref="H3:H67" si="1">G3</f>
        <v>2220297.2000000002</v>
      </c>
      <c r="I3" s="31">
        <f>SUM(H2:H3)</f>
        <v>44160845.010000005</v>
      </c>
      <c r="L3" s="7" t="s">
        <v>260</v>
      </c>
      <c r="M3" s="7" t="s">
        <v>261</v>
      </c>
      <c r="N3" s="8">
        <v>111410.56</v>
      </c>
      <c r="O3" s="8">
        <v>2.0099999999999998</v>
      </c>
      <c r="P3" s="8">
        <v>0</v>
      </c>
      <c r="Q3" s="8">
        <v>111412.57</v>
      </c>
      <c r="R3" s="3"/>
      <c r="S3" s="4"/>
      <c r="T3" s="4"/>
      <c r="U3" s="1"/>
    </row>
    <row r="4" spans="1:21">
      <c r="A4" s="465" t="str">
        <f>MID(B4,1,4)</f>
        <v>1122</v>
      </c>
      <c r="B4" s="465" t="s">
        <v>262</v>
      </c>
      <c r="C4" s="465" t="s">
        <v>123</v>
      </c>
      <c r="D4" s="465">
        <v>0</v>
      </c>
      <c r="E4" s="466">
        <v>53245738.789999999</v>
      </c>
      <c r="F4" s="466">
        <v>53245738.789999999</v>
      </c>
      <c r="G4" s="465">
        <v>0</v>
      </c>
      <c r="H4" s="17">
        <f t="shared" si="1"/>
        <v>0</v>
      </c>
      <c r="I4" s="17"/>
      <c r="L4" s="7" t="s">
        <v>262</v>
      </c>
      <c r="M4" s="7" t="s">
        <v>123</v>
      </c>
      <c r="N4" s="8">
        <v>0</v>
      </c>
      <c r="O4" s="8">
        <v>31088298.030000001</v>
      </c>
      <c r="P4" s="8">
        <v>31088298.030000001</v>
      </c>
      <c r="Q4" s="8">
        <v>0</v>
      </c>
      <c r="S4" s="4"/>
      <c r="T4" s="4"/>
      <c r="U4" s="1"/>
    </row>
    <row r="5" spans="1:21">
      <c r="A5" s="465" t="str">
        <f t="shared" si="0"/>
        <v>1123</v>
      </c>
      <c r="B5" s="465" t="s">
        <v>263</v>
      </c>
      <c r="C5" s="465" t="s">
        <v>264</v>
      </c>
      <c r="D5" s="466">
        <v>137443.38</v>
      </c>
      <c r="E5" s="466">
        <v>1518809.74</v>
      </c>
      <c r="F5" s="466">
        <v>1465107.52</v>
      </c>
      <c r="G5" s="466">
        <v>191145.60000000001</v>
      </c>
      <c r="H5" s="30">
        <f t="shared" si="1"/>
        <v>191145.60000000001</v>
      </c>
      <c r="I5" s="30"/>
      <c r="L5" s="7" t="s">
        <v>263</v>
      </c>
      <c r="M5" s="7" t="s">
        <v>264</v>
      </c>
      <c r="N5" s="9">
        <v>15384.29</v>
      </c>
      <c r="O5" s="9">
        <v>79677.75</v>
      </c>
      <c r="P5" s="9">
        <v>80490.710000000006</v>
      </c>
      <c r="Q5" s="9">
        <v>14571.33</v>
      </c>
      <c r="S5" s="4"/>
      <c r="T5" s="4"/>
      <c r="U5" s="1"/>
    </row>
    <row r="6" spans="1:21">
      <c r="A6" s="465" t="str">
        <f t="shared" si="0"/>
        <v>1128</v>
      </c>
      <c r="B6" s="465" t="s">
        <v>343</v>
      </c>
      <c r="C6" s="465" t="s">
        <v>344</v>
      </c>
      <c r="D6" s="466">
        <v>644297.84</v>
      </c>
      <c r="E6" s="466">
        <v>15950.13</v>
      </c>
      <c r="F6" s="465">
        <v>202150.62</v>
      </c>
      <c r="G6" s="466">
        <v>458097.35</v>
      </c>
      <c r="H6" s="30">
        <f t="shared" si="1"/>
        <v>458097.35</v>
      </c>
      <c r="I6" s="30">
        <f>SUM(H5:H6)</f>
        <v>649242.94999999995</v>
      </c>
      <c r="L6" s="7" t="s">
        <v>343</v>
      </c>
      <c r="M6" s="7" t="s">
        <v>344</v>
      </c>
      <c r="N6" s="8">
        <v>682470.23</v>
      </c>
      <c r="O6" s="8">
        <v>48</v>
      </c>
      <c r="P6" s="8">
        <v>0</v>
      </c>
      <c r="Q6" s="8">
        <v>682518.23</v>
      </c>
      <c r="R6" s="17"/>
      <c r="S6" s="4"/>
      <c r="T6" s="4"/>
    </row>
    <row r="7" spans="1:21">
      <c r="A7" s="465" t="str">
        <f t="shared" si="0"/>
        <v>1231</v>
      </c>
      <c r="B7" s="465" t="s">
        <v>265</v>
      </c>
      <c r="C7" s="465" t="s">
        <v>124</v>
      </c>
      <c r="D7" s="466">
        <v>570504859.03999996</v>
      </c>
      <c r="E7" s="465">
        <v>0</v>
      </c>
      <c r="F7" s="465">
        <v>0</v>
      </c>
      <c r="G7" s="466">
        <v>570504859.03999996</v>
      </c>
      <c r="H7" s="19">
        <f t="shared" si="1"/>
        <v>570504859.03999996</v>
      </c>
      <c r="I7" s="19"/>
      <c r="L7" s="7" t="s">
        <v>265</v>
      </c>
      <c r="M7" s="7" t="s">
        <v>124</v>
      </c>
      <c r="N7" s="8">
        <v>570504859.03999996</v>
      </c>
      <c r="O7" s="8">
        <v>0</v>
      </c>
      <c r="P7" s="8">
        <v>0</v>
      </c>
      <c r="Q7" s="8">
        <v>570504859.03999996</v>
      </c>
      <c r="R7" s="17"/>
      <c r="S7" s="4"/>
      <c r="T7" s="4"/>
    </row>
    <row r="8" spans="1:21">
      <c r="A8" s="465" t="str">
        <f t="shared" si="0"/>
        <v>1233</v>
      </c>
      <c r="B8" s="465" t="s">
        <v>266</v>
      </c>
      <c r="C8" s="465" t="s">
        <v>267</v>
      </c>
      <c r="D8" s="466">
        <v>298671535.5</v>
      </c>
      <c r="E8" s="465">
        <v>0</v>
      </c>
      <c r="F8" s="465">
        <v>0</v>
      </c>
      <c r="G8" s="466">
        <v>298671535.5</v>
      </c>
      <c r="H8" s="19">
        <f t="shared" si="1"/>
        <v>298671535.5</v>
      </c>
      <c r="I8" s="19"/>
      <c r="L8" s="7" t="s">
        <v>266</v>
      </c>
      <c r="M8" s="7" t="s">
        <v>267</v>
      </c>
      <c r="N8" s="8">
        <v>298671535.5</v>
      </c>
      <c r="O8" s="8">
        <v>0</v>
      </c>
      <c r="P8" s="8">
        <v>0</v>
      </c>
      <c r="Q8" s="8">
        <v>298671535.5</v>
      </c>
      <c r="R8" s="17"/>
      <c r="S8" s="4"/>
      <c r="T8" s="4"/>
    </row>
    <row r="9" spans="1:21">
      <c r="A9" s="465" t="str">
        <f t="shared" si="0"/>
        <v>1234</v>
      </c>
      <c r="B9" s="465" t="s">
        <v>268</v>
      </c>
      <c r="C9" s="465" t="s">
        <v>269</v>
      </c>
      <c r="D9" s="466">
        <v>114264698.45999999</v>
      </c>
      <c r="E9" s="465">
        <v>0</v>
      </c>
      <c r="F9" s="465">
        <v>0</v>
      </c>
      <c r="G9" s="466">
        <v>114264698.45999999</v>
      </c>
      <c r="H9" s="19">
        <f t="shared" si="1"/>
        <v>114264698.45999999</v>
      </c>
      <c r="I9" s="19">
        <f>SUM(H7:H9)</f>
        <v>983441093</v>
      </c>
      <c r="L9" s="7" t="s">
        <v>268</v>
      </c>
      <c r="M9" s="7" t="s">
        <v>269</v>
      </c>
      <c r="N9" s="8">
        <v>114264698.45999999</v>
      </c>
      <c r="O9" s="8">
        <v>0</v>
      </c>
      <c r="P9" s="8">
        <v>0</v>
      </c>
      <c r="Q9" s="8">
        <v>114264698.45999999</v>
      </c>
      <c r="R9" s="17"/>
      <c r="S9" s="4"/>
      <c r="T9" s="4"/>
    </row>
    <row r="10" spans="1:21">
      <c r="A10" s="465" t="str">
        <f t="shared" si="0"/>
        <v>1241</v>
      </c>
      <c r="B10" s="465" t="s">
        <v>270</v>
      </c>
      <c r="C10" s="465" t="s">
        <v>271</v>
      </c>
      <c r="D10" s="466">
        <v>4780594.8</v>
      </c>
      <c r="E10" s="465">
        <v>0</v>
      </c>
      <c r="F10" s="466">
        <v>0</v>
      </c>
      <c r="G10" s="466">
        <v>4780594.8</v>
      </c>
      <c r="H10" s="24">
        <f t="shared" si="1"/>
        <v>4780594.8</v>
      </c>
      <c r="I10" s="24"/>
      <c r="L10" s="7" t="s">
        <v>270</v>
      </c>
      <c r="M10" s="7" t="s">
        <v>271</v>
      </c>
      <c r="N10" s="8">
        <v>6680751.8899999997</v>
      </c>
      <c r="O10" s="8">
        <v>0</v>
      </c>
      <c r="P10" s="8">
        <v>0</v>
      </c>
      <c r="Q10" s="8">
        <v>6680751.8899999997</v>
      </c>
      <c r="R10" s="17"/>
      <c r="S10" s="4"/>
      <c r="T10" s="4"/>
    </row>
    <row r="11" spans="1:21">
      <c r="A11" s="465" t="str">
        <f t="shared" si="0"/>
        <v>1243</v>
      </c>
      <c r="B11" s="465" t="s">
        <v>272</v>
      </c>
      <c r="C11" s="465" t="s">
        <v>273</v>
      </c>
      <c r="D11" s="466">
        <v>15302574.77</v>
      </c>
      <c r="E11" s="465">
        <v>0</v>
      </c>
      <c r="F11" s="466">
        <v>0</v>
      </c>
      <c r="G11" s="466">
        <v>15302574.77</v>
      </c>
      <c r="H11" s="24">
        <f t="shared" si="1"/>
        <v>15302574.77</v>
      </c>
      <c r="I11" s="24"/>
      <c r="L11" s="7" t="s">
        <v>272</v>
      </c>
      <c r="M11" s="7" t="s">
        <v>273</v>
      </c>
      <c r="N11" s="8">
        <v>15776868.09</v>
      </c>
      <c r="O11" s="8">
        <v>0</v>
      </c>
      <c r="P11" s="8">
        <v>0</v>
      </c>
      <c r="Q11" s="8">
        <v>15776868.09</v>
      </c>
      <c r="R11" s="17"/>
      <c r="S11" s="4"/>
      <c r="T11" s="4"/>
    </row>
    <row r="12" spans="1:21">
      <c r="A12" s="465" t="str">
        <f t="shared" si="0"/>
        <v>1244</v>
      </c>
      <c r="B12" s="465" t="s">
        <v>274</v>
      </c>
      <c r="C12" s="465" t="s">
        <v>275</v>
      </c>
      <c r="D12" s="466">
        <v>446341039.79000002</v>
      </c>
      <c r="E12" s="465">
        <v>0</v>
      </c>
      <c r="F12" s="466">
        <v>0</v>
      </c>
      <c r="G12" s="466">
        <v>446341039.79000002</v>
      </c>
      <c r="H12" s="24">
        <f t="shared" si="1"/>
        <v>446341039.79000002</v>
      </c>
      <c r="I12" s="24"/>
      <c r="L12" s="7" t="s">
        <v>274</v>
      </c>
      <c r="M12" s="7" t="s">
        <v>275</v>
      </c>
      <c r="N12" s="8">
        <v>446713739.79000002</v>
      </c>
      <c r="O12" s="8">
        <v>0</v>
      </c>
      <c r="P12" s="8">
        <v>0</v>
      </c>
      <c r="Q12" s="8">
        <v>446713739.79000002</v>
      </c>
      <c r="R12" s="17"/>
      <c r="S12" s="4"/>
      <c r="T12" s="4"/>
    </row>
    <row r="13" spans="1:21">
      <c r="A13" s="465" t="str">
        <f t="shared" si="0"/>
        <v>1246</v>
      </c>
      <c r="B13" s="465" t="s">
        <v>276</v>
      </c>
      <c r="C13" s="465" t="s">
        <v>125</v>
      </c>
      <c r="D13" s="466">
        <v>5480447.2300000004</v>
      </c>
      <c r="E13" s="465">
        <v>0</v>
      </c>
      <c r="F13" s="465">
        <v>0</v>
      </c>
      <c r="G13" s="466">
        <v>5480447.2300000004</v>
      </c>
      <c r="H13" s="24">
        <f t="shared" si="1"/>
        <v>5480447.2300000004</v>
      </c>
      <c r="I13" s="24">
        <f>SUM(H10:H13)</f>
        <v>471904656.59000003</v>
      </c>
      <c r="L13" s="7" t="s">
        <v>276</v>
      </c>
      <c r="M13" s="7" t="s">
        <v>125</v>
      </c>
      <c r="N13" s="8">
        <v>5480447.2300000004</v>
      </c>
      <c r="O13" s="8">
        <v>0</v>
      </c>
      <c r="P13" s="8">
        <v>0</v>
      </c>
      <c r="Q13" s="8">
        <v>5480447.2300000004</v>
      </c>
      <c r="R13" s="17"/>
      <c r="S13" s="4"/>
      <c r="T13" s="4"/>
    </row>
    <row r="14" spans="1:21">
      <c r="A14" s="465" t="str">
        <f t="shared" si="0"/>
        <v>1261</v>
      </c>
      <c r="B14" s="465" t="s">
        <v>277</v>
      </c>
      <c r="C14" s="465" t="s">
        <v>278</v>
      </c>
      <c r="D14" s="466">
        <v>-176660497.08000001</v>
      </c>
      <c r="E14" s="465">
        <v>0</v>
      </c>
      <c r="F14" s="466">
        <v>1202229.05</v>
      </c>
      <c r="G14" s="466">
        <v>-177862726.13</v>
      </c>
      <c r="H14" s="32">
        <f t="shared" si="1"/>
        <v>-177862726.13</v>
      </c>
      <c r="I14" s="32"/>
      <c r="L14" s="7" t="s">
        <v>277</v>
      </c>
      <c r="M14" s="7" t="s">
        <v>278</v>
      </c>
      <c r="N14" s="8">
        <v>-156222603.22999999</v>
      </c>
      <c r="O14" s="8">
        <v>0</v>
      </c>
      <c r="P14" s="8">
        <v>1202229.05</v>
      </c>
      <c r="Q14" s="8">
        <v>-157424832.28</v>
      </c>
      <c r="R14" s="17"/>
      <c r="S14" s="4"/>
      <c r="T14" s="4"/>
    </row>
    <row r="15" spans="1:21">
      <c r="A15" s="465" t="str">
        <f t="shared" si="0"/>
        <v>1263</v>
      </c>
      <c r="B15" s="465" t="s">
        <v>279</v>
      </c>
      <c r="C15" s="465" t="s">
        <v>242</v>
      </c>
      <c r="D15" s="466">
        <v>-36812157.200000003</v>
      </c>
      <c r="E15" s="466">
        <v>0</v>
      </c>
      <c r="F15" s="466">
        <v>96758.02</v>
      </c>
      <c r="G15" s="466">
        <v>-36908915.219999999</v>
      </c>
      <c r="H15" s="32">
        <f t="shared" si="1"/>
        <v>-36908915.219999999</v>
      </c>
      <c r="I15" s="32">
        <f>SUM(H14:H16)</f>
        <v>-214771641.34999999</v>
      </c>
      <c r="L15" s="7" t="s">
        <v>279</v>
      </c>
      <c r="M15" s="7" t="s">
        <v>242</v>
      </c>
      <c r="N15" s="8">
        <v>-37855303.609999999</v>
      </c>
      <c r="O15" s="8">
        <v>0</v>
      </c>
      <c r="P15" s="8">
        <v>98038.7</v>
      </c>
      <c r="Q15" s="8">
        <v>-37953342.310000002</v>
      </c>
      <c r="R15" s="17"/>
    </row>
    <row r="16" spans="1:21">
      <c r="A16" s="465" t="str">
        <f t="shared" si="0"/>
        <v>1264</v>
      </c>
      <c r="B16" s="465" t="s">
        <v>481</v>
      </c>
      <c r="C16" s="465" t="s">
        <v>480</v>
      </c>
      <c r="H16" s="32">
        <f t="shared" si="1"/>
        <v>0</v>
      </c>
      <c r="I16" s="32"/>
      <c r="L16" s="7"/>
      <c r="M16" s="7"/>
      <c r="N16" s="8"/>
      <c r="O16" s="8"/>
      <c r="P16" s="8"/>
      <c r="Q16" s="8"/>
      <c r="R16" s="17"/>
    </row>
    <row r="17" spans="1:21">
      <c r="A17" s="465" t="str">
        <f t="shared" si="0"/>
        <v>1279</v>
      </c>
      <c r="B17" s="465" t="s">
        <v>371</v>
      </c>
      <c r="C17" s="465" t="s">
        <v>372</v>
      </c>
      <c r="D17" s="466">
        <v>0</v>
      </c>
      <c r="E17" s="465">
        <v>0</v>
      </c>
      <c r="F17" s="466">
        <v>0</v>
      </c>
      <c r="G17" s="466">
        <v>0</v>
      </c>
      <c r="H17" s="15">
        <f>G17</f>
        <v>0</v>
      </c>
      <c r="I17" s="15">
        <f>SUM(H17)</f>
        <v>0</v>
      </c>
      <c r="L17" s="7" t="s">
        <v>371</v>
      </c>
      <c r="M17" s="7" t="s">
        <v>372</v>
      </c>
      <c r="N17" s="8">
        <v>16144999.189999999</v>
      </c>
      <c r="O17" s="8">
        <v>0</v>
      </c>
      <c r="P17" s="8">
        <v>14808351.380000001</v>
      </c>
      <c r="Q17" s="8">
        <v>1336647.81</v>
      </c>
      <c r="R17" s="17"/>
    </row>
    <row r="18" spans="1:21">
      <c r="E18" s="465"/>
      <c r="H18" s="17"/>
      <c r="I18" s="17"/>
      <c r="L18" s="10"/>
      <c r="M18" s="11"/>
      <c r="N18" s="11"/>
      <c r="O18" s="11"/>
      <c r="P18" s="11"/>
      <c r="Q18" s="10"/>
      <c r="R18" s="17"/>
    </row>
    <row r="19" spans="1:21">
      <c r="A19" s="478" t="str">
        <f t="shared" si="0"/>
        <v>2111</v>
      </c>
      <c r="B19" s="478" t="s">
        <v>280</v>
      </c>
      <c r="C19" s="478" t="s">
        <v>281</v>
      </c>
      <c r="D19" s="477">
        <v>-339345</v>
      </c>
      <c r="E19" s="477">
        <v>1080036.68</v>
      </c>
      <c r="F19" s="477">
        <v>2879079.76</v>
      </c>
      <c r="G19" s="477">
        <v>-2138388.08</v>
      </c>
      <c r="H19" s="16">
        <f t="shared" si="1"/>
        <v>-2138388.08</v>
      </c>
      <c r="I19" s="16"/>
      <c r="L19" s="7" t="s">
        <v>280</v>
      </c>
      <c r="M19" s="7" t="s">
        <v>281</v>
      </c>
      <c r="N19" s="8">
        <v>0</v>
      </c>
      <c r="O19" s="8">
        <v>1385320.74</v>
      </c>
      <c r="P19" s="8">
        <v>1385320.74</v>
      </c>
      <c r="Q19" s="8">
        <v>0</v>
      </c>
      <c r="R19" s="17"/>
      <c r="S19" s="4"/>
      <c r="T19" s="4"/>
      <c r="U19" s="1"/>
    </row>
    <row r="20" spans="1:21">
      <c r="A20" s="478" t="str">
        <f t="shared" si="0"/>
        <v>2112</v>
      </c>
      <c r="B20" s="478" t="s">
        <v>282</v>
      </c>
      <c r="C20" s="478" t="s">
        <v>126</v>
      </c>
      <c r="D20" s="477">
        <v>0</v>
      </c>
      <c r="E20" s="477">
        <v>19005294.050000001</v>
      </c>
      <c r="F20" s="477">
        <v>19005294.050000001</v>
      </c>
      <c r="G20" s="477">
        <v>0</v>
      </c>
      <c r="H20" s="16">
        <f t="shared" si="1"/>
        <v>0</v>
      </c>
      <c r="I20" s="16"/>
      <c r="L20" s="7" t="s">
        <v>282</v>
      </c>
      <c r="M20" s="7" t="s">
        <v>126</v>
      </c>
      <c r="N20" s="8">
        <v>0</v>
      </c>
      <c r="O20" s="8">
        <v>14588499.289999999</v>
      </c>
      <c r="P20" s="8">
        <v>14588499.289999999</v>
      </c>
      <c r="Q20" s="8">
        <v>0</v>
      </c>
      <c r="R20" s="17"/>
      <c r="S20" s="4"/>
      <c r="T20" s="4"/>
      <c r="U20" s="1"/>
    </row>
    <row r="21" spans="1:21">
      <c r="A21" s="478" t="str">
        <f t="shared" ref="A21:A28" si="2">MID(B21,1,4)</f>
        <v>2117</v>
      </c>
      <c r="B21" s="478" t="s">
        <v>283</v>
      </c>
      <c r="C21" s="478" t="s">
        <v>284</v>
      </c>
      <c r="D21" s="477">
        <v>-2741169.01</v>
      </c>
      <c r="E21" s="477">
        <v>11386500.52</v>
      </c>
      <c r="F21" s="477">
        <v>11816764.34</v>
      </c>
      <c r="G21" s="477">
        <v>-3171432.83</v>
      </c>
      <c r="H21" s="16">
        <f t="shared" si="1"/>
        <v>-3171432.83</v>
      </c>
      <c r="I21" s="16"/>
      <c r="L21" s="7" t="s">
        <v>283</v>
      </c>
      <c r="M21" s="7" t="s">
        <v>284</v>
      </c>
      <c r="N21" s="8">
        <v>0</v>
      </c>
      <c r="O21" s="8">
        <v>10634275.74</v>
      </c>
      <c r="P21" s="8">
        <v>12598670.84</v>
      </c>
      <c r="Q21" s="8">
        <v>-1964395.1</v>
      </c>
      <c r="R21" s="17"/>
      <c r="S21" s="4"/>
      <c r="T21" s="4"/>
      <c r="U21" s="1"/>
    </row>
    <row r="22" spans="1:21">
      <c r="A22" s="478" t="str">
        <f t="shared" si="2"/>
        <v>2119</v>
      </c>
      <c r="B22" s="478" t="s">
        <v>285</v>
      </c>
      <c r="C22" s="478" t="s">
        <v>286</v>
      </c>
      <c r="D22" s="477">
        <v>-0.06</v>
      </c>
      <c r="E22" s="477">
        <v>802</v>
      </c>
      <c r="F22" s="477">
        <v>819.35</v>
      </c>
      <c r="G22" s="477">
        <v>-17.41</v>
      </c>
      <c r="H22" s="16">
        <f t="shared" si="1"/>
        <v>-17.41</v>
      </c>
      <c r="I22" s="16">
        <f>SUM(H19:H22)</f>
        <v>-5309838.32</v>
      </c>
      <c r="L22" s="7" t="s">
        <v>285</v>
      </c>
      <c r="M22" s="7" t="s">
        <v>286</v>
      </c>
      <c r="N22" s="8">
        <v>0</v>
      </c>
      <c r="O22" s="8">
        <v>150</v>
      </c>
      <c r="P22" s="8">
        <v>150.18</v>
      </c>
      <c r="Q22" s="8">
        <v>-0.18</v>
      </c>
      <c r="R22" s="17"/>
      <c r="S22" s="4"/>
      <c r="T22" s="4"/>
      <c r="U22" s="4"/>
    </row>
    <row r="23" spans="1:21">
      <c r="A23" s="478" t="str">
        <f t="shared" si="2"/>
        <v>2159</v>
      </c>
      <c r="B23" s="478" t="s">
        <v>373</v>
      </c>
      <c r="C23" s="478" t="s">
        <v>374</v>
      </c>
      <c r="D23" s="478">
        <v>0</v>
      </c>
      <c r="E23" s="479">
        <v>0</v>
      </c>
      <c r="F23" s="479">
        <v>0</v>
      </c>
      <c r="G23" s="478">
        <v>0</v>
      </c>
      <c r="H23" s="34">
        <f t="shared" si="1"/>
        <v>0</v>
      </c>
      <c r="I23" s="34">
        <f>SUM(H23)</f>
        <v>0</v>
      </c>
      <c r="L23" s="7" t="s">
        <v>373</v>
      </c>
      <c r="M23" s="7" t="s">
        <v>374</v>
      </c>
      <c r="N23" s="8">
        <v>-16144999.189999999</v>
      </c>
      <c r="O23" s="8">
        <v>14808351.380000001</v>
      </c>
      <c r="P23" s="8">
        <v>0</v>
      </c>
      <c r="Q23" s="8">
        <v>-1336647.81</v>
      </c>
      <c r="R23" s="17"/>
      <c r="S23" s="4"/>
      <c r="T23" s="4"/>
      <c r="U23" s="4"/>
    </row>
    <row r="24" spans="1:21">
      <c r="A24" s="480" t="str">
        <f t="shared" si="2"/>
        <v>2162</v>
      </c>
      <c r="B24" s="478" t="s">
        <v>287</v>
      </c>
      <c r="C24" s="478" t="s">
        <v>288</v>
      </c>
      <c r="D24" s="479">
        <v>-4444984.1100000003</v>
      </c>
      <c r="E24" s="478">
        <v>2248150.38</v>
      </c>
      <c r="F24" s="478">
        <v>23463.47</v>
      </c>
      <c r="G24" s="479">
        <v>-2220297.2000000002</v>
      </c>
      <c r="H24" s="29">
        <f t="shared" si="1"/>
        <v>-2220297.2000000002</v>
      </c>
      <c r="I24" s="29">
        <f>SUM(H24)</f>
        <v>-2220297.2000000002</v>
      </c>
      <c r="L24" s="7" t="s">
        <v>287</v>
      </c>
      <c r="M24" s="7" t="s">
        <v>288</v>
      </c>
      <c r="N24" s="8">
        <v>-111410.56</v>
      </c>
      <c r="O24" s="8">
        <v>0</v>
      </c>
      <c r="P24" s="8">
        <v>2.0099999999999998</v>
      </c>
      <c r="Q24" s="8">
        <v>-111412.57</v>
      </c>
      <c r="R24" s="17"/>
    </row>
    <row r="25" spans="1:21">
      <c r="A25" s="478" t="str">
        <f t="shared" si="2"/>
        <v>3114</v>
      </c>
      <c r="B25" s="465" t="s">
        <v>289</v>
      </c>
      <c r="C25" s="465" t="s">
        <v>290</v>
      </c>
      <c r="D25" s="466">
        <v>-521606756.60000002</v>
      </c>
      <c r="E25" s="465">
        <v>0</v>
      </c>
      <c r="F25" s="465">
        <v>0</v>
      </c>
      <c r="G25" s="466">
        <v>-521606756.60000002</v>
      </c>
      <c r="H25" s="35">
        <f t="shared" si="1"/>
        <v>-521606756.60000002</v>
      </c>
      <c r="I25" s="17"/>
      <c r="L25" s="7" t="s">
        <v>289</v>
      </c>
      <c r="M25" s="7" t="s">
        <v>290</v>
      </c>
      <c r="N25" s="8">
        <v>-521606756.60000002</v>
      </c>
      <c r="O25" s="8">
        <v>0</v>
      </c>
      <c r="P25" s="8">
        <v>0</v>
      </c>
      <c r="Q25" s="8">
        <v>-521606756.60000002</v>
      </c>
      <c r="R25" s="17"/>
    </row>
    <row r="26" spans="1:21">
      <c r="A26" s="478" t="str">
        <f t="shared" si="2"/>
        <v>3121</v>
      </c>
      <c r="B26" s="465" t="s">
        <v>291</v>
      </c>
      <c r="C26" s="465" t="s">
        <v>292</v>
      </c>
      <c r="D26" s="466">
        <v>-10625149.84</v>
      </c>
      <c r="E26" s="465">
        <v>0</v>
      </c>
      <c r="F26" s="465">
        <v>0</v>
      </c>
      <c r="G26" s="466">
        <v>-10625149.84</v>
      </c>
      <c r="H26" s="35">
        <f t="shared" si="1"/>
        <v>-10625149.84</v>
      </c>
      <c r="I26" s="17"/>
      <c r="L26" s="7" t="s">
        <v>291</v>
      </c>
      <c r="M26" s="7" t="s">
        <v>292</v>
      </c>
      <c r="N26" s="8">
        <v>-10625149.84</v>
      </c>
      <c r="O26" s="8">
        <v>0</v>
      </c>
      <c r="P26" s="8">
        <v>0</v>
      </c>
      <c r="Q26" s="8">
        <v>-10625149.84</v>
      </c>
      <c r="R26" s="17"/>
    </row>
    <row r="27" spans="1:21">
      <c r="A27" s="478" t="str">
        <f t="shared" si="2"/>
        <v>3221</v>
      </c>
      <c r="B27" s="465" t="s">
        <v>293</v>
      </c>
      <c r="C27" s="465" t="s">
        <v>127</v>
      </c>
      <c r="D27" s="466">
        <v>107753460.05</v>
      </c>
      <c r="E27" s="465">
        <v>0</v>
      </c>
      <c r="F27" s="465">
        <v>0</v>
      </c>
      <c r="G27" s="466">
        <v>107753460.05</v>
      </c>
      <c r="H27" s="35">
        <f t="shared" si="1"/>
        <v>107753460.05</v>
      </c>
      <c r="I27" s="17"/>
      <c r="L27" s="7" t="s">
        <v>293</v>
      </c>
      <c r="M27" s="7" t="s">
        <v>127</v>
      </c>
      <c r="N27" s="8">
        <v>91906480.590000004</v>
      </c>
      <c r="O27" s="8">
        <v>0</v>
      </c>
      <c r="P27" s="8">
        <v>0</v>
      </c>
      <c r="Q27" s="8">
        <v>91906480.590000004</v>
      </c>
      <c r="R27" s="17"/>
    </row>
    <row r="28" spans="1:21">
      <c r="A28" s="478" t="str">
        <f t="shared" si="2"/>
        <v>3231</v>
      </c>
      <c r="B28" s="465" t="s">
        <v>294</v>
      </c>
      <c r="C28" s="465" t="s">
        <v>295</v>
      </c>
      <c r="D28" s="466">
        <v>-920252564.84000003</v>
      </c>
      <c r="E28" s="465">
        <v>0</v>
      </c>
      <c r="F28" s="465">
        <v>0</v>
      </c>
      <c r="G28" s="466">
        <v>-920252564.84000003</v>
      </c>
      <c r="H28" s="18">
        <f t="shared" si="1"/>
        <v>-920252564.84000003</v>
      </c>
      <c r="I28" s="18"/>
      <c r="L28" s="7" t="s">
        <v>294</v>
      </c>
      <c r="M28" s="7" t="s">
        <v>295</v>
      </c>
      <c r="N28" s="8">
        <v>-920252564.84000003</v>
      </c>
      <c r="O28" s="8">
        <v>0</v>
      </c>
      <c r="P28" s="8">
        <v>0</v>
      </c>
      <c r="Q28" s="8">
        <v>-920252564.84000003</v>
      </c>
      <c r="R28" s="17"/>
    </row>
    <row r="29" spans="1:21">
      <c r="A29" s="478" t="str">
        <f>MID(B29,1,4)</f>
        <v>3232</v>
      </c>
      <c r="B29" s="465" t="s">
        <v>392</v>
      </c>
      <c r="C29" s="465" t="s">
        <v>393</v>
      </c>
      <c r="D29" s="466">
        <v>-308396.05</v>
      </c>
      <c r="E29" s="465">
        <v>0</v>
      </c>
      <c r="F29" s="465">
        <v>0</v>
      </c>
      <c r="G29" s="466">
        <v>-308396.05</v>
      </c>
      <c r="H29" s="18">
        <f t="shared" si="1"/>
        <v>-308396.05</v>
      </c>
      <c r="I29" s="18">
        <f>SUM(H28:H29)</f>
        <v>-920560960.88999999</v>
      </c>
      <c r="L29" s="7" t="s">
        <v>392</v>
      </c>
      <c r="M29" s="7" t="s">
        <v>393</v>
      </c>
      <c r="N29" s="8">
        <v>-308396.05</v>
      </c>
      <c r="O29" s="8">
        <v>0</v>
      </c>
      <c r="P29" s="8">
        <v>0</v>
      </c>
      <c r="Q29" s="8">
        <v>-308396.05</v>
      </c>
      <c r="R29" s="17"/>
      <c r="S29" s="17"/>
    </row>
    <row r="30" spans="1:21">
      <c r="A30" s="478" t="str">
        <f>MID(B30,1,4)</f>
        <v>3252</v>
      </c>
      <c r="B30" s="465" t="s">
        <v>296</v>
      </c>
      <c r="C30" s="465" t="s">
        <v>230</v>
      </c>
      <c r="D30" s="466">
        <v>96006436.540000007</v>
      </c>
      <c r="E30" s="465">
        <v>0</v>
      </c>
      <c r="F30" s="465">
        <v>0</v>
      </c>
      <c r="G30" s="466">
        <v>96006436.540000007</v>
      </c>
      <c r="H30" s="35">
        <f>G30</f>
        <v>96006436.540000007</v>
      </c>
      <c r="I30" s="17"/>
      <c r="L30" s="7" t="s">
        <v>296</v>
      </c>
      <c r="M30" s="7" t="s">
        <v>230</v>
      </c>
      <c r="N30" s="8">
        <v>96005063.799999997</v>
      </c>
      <c r="O30" s="8">
        <v>0</v>
      </c>
      <c r="P30" s="8">
        <v>0</v>
      </c>
      <c r="Q30" s="8">
        <v>96005063.799999997</v>
      </c>
      <c r="R30" s="39"/>
      <c r="T30" s="17"/>
    </row>
    <row r="31" spans="1:21" s="6" customFormat="1" ht="14.25" customHeight="1">
      <c r="A31" s="465" t="str">
        <f>MID(B31,1,4)</f>
        <v>4173</v>
      </c>
      <c r="B31" s="465" t="s">
        <v>401</v>
      </c>
      <c r="C31" s="465" t="s">
        <v>402</v>
      </c>
      <c r="D31" s="466">
        <v>-1263441.3799999999</v>
      </c>
      <c r="E31" s="465">
        <v>0</v>
      </c>
      <c r="F31" s="481">
        <v>0</v>
      </c>
      <c r="G31" s="466">
        <v>-1263441.3799999999</v>
      </c>
      <c r="H31" s="432">
        <f t="shared" si="1"/>
        <v>-1263441.3799999999</v>
      </c>
      <c r="I31" s="433"/>
      <c r="J31" s="426"/>
      <c r="K31" s="426"/>
      <c r="L31" s="434" t="s">
        <v>401</v>
      </c>
      <c r="M31" s="434" t="s">
        <v>402</v>
      </c>
      <c r="N31" s="435">
        <v>0</v>
      </c>
      <c r="O31" s="435">
        <v>0</v>
      </c>
      <c r="P31" s="435">
        <v>0</v>
      </c>
      <c r="Q31" s="435">
        <v>0</v>
      </c>
      <c r="R31" s="433"/>
      <c r="S31" s="433"/>
    </row>
    <row r="32" spans="1:21">
      <c r="A32" s="465" t="str">
        <f t="shared" ref="A32:A80" si="3">MID(B32,1,4)</f>
        <v>4221</v>
      </c>
      <c r="B32" s="465" t="s">
        <v>297</v>
      </c>
      <c r="C32" s="465" t="s">
        <v>298</v>
      </c>
      <c r="D32" s="466">
        <v>-229344906.41999999</v>
      </c>
      <c r="E32" s="465">
        <v>0</v>
      </c>
      <c r="F32" s="466">
        <v>53245738.789999999</v>
      </c>
      <c r="G32" s="466">
        <v>-282590645.20999998</v>
      </c>
      <c r="H32" s="428">
        <f t="shared" si="1"/>
        <v>-282590645.20999998</v>
      </c>
      <c r="I32" s="17"/>
      <c r="L32" s="7" t="s">
        <v>297</v>
      </c>
      <c r="M32" s="7" t="s">
        <v>298</v>
      </c>
      <c r="N32" s="8">
        <v>0</v>
      </c>
      <c r="O32" s="8">
        <v>0</v>
      </c>
      <c r="P32" s="8">
        <v>31088298.030000001</v>
      </c>
      <c r="Q32" s="8">
        <v>-31088298.030000001</v>
      </c>
      <c r="R32" s="17"/>
    </row>
    <row r="33" spans="1:19">
      <c r="A33" s="465" t="str">
        <f t="shared" si="3"/>
        <v>4311</v>
      </c>
      <c r="B33" s="465" t="s">
        <v>359</v>
      </c>
      <c r="C33" s="465" t="s">
        <v>360</v>
      </c>
      <c r="D33" s="465">
        <v>-0.22</v>
      </c>
      <c r="E33" s="465">
        <v>0</v>
      </c>
      <c r="F33" s="465">
        <v>4.9400000000000004</v>
      </c>
      <c r="G33" s="465">
        <v>-5.16</v>
      </c>
      <c r="H33" s="428">
        <f t="shared" si="1"/>
        <v>-5.16</v>
      </c>
      <c r="I33" s="17"/>
      <c r="L33" s="7" t="s">
        <v>359</v>
      </c>
      <c r="M33" s="7" t="s">
        <v>360</v>
      </c>
      <c r="N33" s="8">
        <v>0</v>
      </c>
      <c r="O33" s="8">
        <v>0</v>
      </c>
      <c r="P33" s="8">
        <v>31.91</v>
      </c>
      <c r="Q33" s="8">
        <v>-31.91</v>
      </c>
      <c r="R33" s="17"/>
    </row>
    <row r="34" spans="1:19">
      <c r="A34" s="465" t="str">
        <f t="shared" si="3"/>
        <v>4399</v>
      </c>
      <c r="B34" s="465" t="s">
        <v>369</v>
      </c>
      <c r="C34" s="465" t="s">
        <v>370</v>
      </c>
      <c r="E34" s="465"/>
      <c r="F34" s="465"/>
      <c r="H34" s="428">
        <f t="shared" si="1"/>
        <v>0</v>
      </c>
      <c r="I34" s="17"/>
      <c r="L34" s="7" t="s">
        <v>369</v>
      </c>
      <c r="M34" s="7" t="s">
        <v>370</v>
      </c>
      <c r="N34" s="12">
        <v>0</v>
      </c>
      <c r="O34" s="10">
        <v>0</v>
      </c>
      <c r="P34" s="12">
        <v>0</v>
      </c>
      <c r="Q34" s="12">
        <v>0</v>
      </c>
      <c r="R34" s="17"/>
    </row>
    <row r="35" spans="1:19">
      <c r="A35" s="465" t="str">
        <f t="shared" si="3"/>
        <v>5111</v>
      </c>
      <c r="B35" s="465" t="s">
        <v>299</v>
      </c>
      <c r="C35" s="465" t="s">
        <v>300</v>
      </c>
      <c r="D35" s="466">
        <v>31125863.510000002</v>
      </c>
      <c r="E35" s="466">
        <v>6281885.3799999999</v>
      </c>
      <c r="F35" s="465">
        <v>0</v>
      </c>
      <c r="G35" s="466">
        <v>37407748.890000001</v>
      </c>
      <c r="H35" s="36">
        <f t="shared" si="1"/>
        <v>37407748.890000001</v>
      </c>
      <c r="I35" s="36">
        <f>SUM(H35:H39)</f>
        <v>72576064.180000007</v>
      </c>
      <c r="L35" s="7" t="s">
        <v>299</v>
      </c>
      <c r="M35" s="7" t="s">
        <v>300</v>
      </c>
      <c r="N35" s="8">
        <v>0</v>
      </c>
      <c r="O35" s="8">
        <v>6376458.54</v>
      </c>
      <c r="P35" s="8">
        <v>0</v>
      </c>
      <c r="Q35" s="8">
        <v>6376458.54</v>
      </c>
      <c r="R35" s="17"/>
      <c r="S35" s="17"/>
    </row>
    <row r="36" spans="1:19">
      <c r="A36" s="465" t="str">
        <f t="shared" si="3"/>
        <v>5112</v>
      </c>
      <c r="B36" s="465" t="s">
        <v>361</v>
      </c>
      <c r="C36" s="465" t="s">
        <v>362</v>
      </c>
      <c r="D36" s="465">
        <v>5103044.32</v>
      </c>
      <c r="E36" s="466">
        <v>1506846.35</v>
      </c>
      <c r="F36" s="465">
        <v>0</v>
      </c>
      <c r="G36" s="466">
        <v>6609890.6699999999</v>
      </c>
      <c r="H36" s="36">
        <f t="shared" si="1"/>
        <v>6609890.6699999999</v>
      </c>
      <c r="I36" s="22"/>
      <c r="L36" s="7" t="s">
        <v>361</v>
      </c>
      <c r="M36" s="7" t="s">
        <v>362</v>
      </c>
      <c r="N36" s="8">
        <v>0</v>
      </c>
      <c r="O36" s="8">
        <v>62416</v>
      </c>
      <c r="P36" s="8">
        <v>0</v>
      </c>
      <c r="Q36" s="8">
        <v>62416</v>
      </c>
      <c r="R36" s="17"/>
    </row>
    <row r="37" spans="1:19">
      <c r="A37" s="465" t="str">
        <f t="shared" si="3"/>
        <v>5113</v>
      </c>
      <c r="B37" s="465" t="s">
        <v>301</v>
      </c>
      <c r="C37" s="465" t="s">
        <v>128</v>
      </c>
      <c r="D37" s="466">
        <v>436918</v>
      </c>
      <c r="E37" s="466">
        <v>1263107.8</v>
      </c>
      <c r="F37" s="465">
        <v>0</v>
      </c>
      <c r="G37" s="466">
        <v>1700025.8</v>
      </c>
      <c r="H37" s="36">
        <f t="shared" si="1"/>
        <v>1700025.8</v>
      </c>
      <c r="I37" s="22"/>
      <c r="L37" s="7" t="s">
        <v>301</v>
      </c>
      <c r="M37" s="7" t="s">
        <v>128</v>
      </c>
      <c r="N37" s="8">
        <v>0</v>
      </c>
      <c r="O37" s="8">
        <v>68244.2</v>
      </c>
      <c r="P37" s="8">
        <v>0</v>
      </c>
      <c r="Q37" s="8">
        <v>68244.2</v>
      </c>
      <c r="R37" s="17"/>
    </row>
    <row r="38" spans="1:19">
      <c r="A38" s="465" t="str">
        <f t="shared" si="3"/>
        <v>5114</v>
      </c>
      <c r="B38" s="465" t="s">
        <v>302</v>
      </c>
      <c r="C38" s="465" t="s">
        <v>129</v>
      </c>
      <c r="D38" s="466">
        <v>7046340.8899999997</v>
      </c>
      <c r="E38" s="466">
        <v>2123391.79</v>
      </c>
      <c r="F38" s="465">
        <v>0</v>
      </c>
      <c r="G38" s="466">
        <v>9169732.6799999997</v>
      </c>
      <c r="H38" s="36">
        <f t="shared" si="1"/>
        <v>9169732.6799999997</v>
      </c>
      <c r="I38" s="22"/>
      <c r="L38" s="7" t="s">
        <v>302</v>
      </c>
      <c r="M38" s="7" t="s">
        <v>129</v>
      </c>
      <c r="N38" s="8">
        <v>0</v>
      </c>
      <c r="O38" s="8">
        <v>1001443.03</v>
      </c>
      <c r="P38" s="8">
        <v>0</v>
      </c>
      <c r="Q38" s="8">
        <v>1001443.03</v>
      </c>
      <c r="R38" s="17"/>
    </row>
    <row r="39" spans="1:19">
      <c r="A39" s="465" t="str">
        <f t="shared" si="3"/>
        <v>5115</v>
      </c>
      <c r="B39" s="465" t="s">
        <v>303</v>
      </c>
      <c r="C39" s="465" t="s">
        <v>130</v>
      </c>
      <c r="D39" s="466">
        <v>14654048.869999999</v>
      </c>
      <c r="E39" s="466">
        <v>3034617.27</v>
      </c>
      <c r="F39" s="465">
        <v>0</v>
      </c>
      <c r="G39" s="466">
        <v>17688666.140000001</v>
      </c>
      <c r="H39" s="36">
        <f t="shared" si="1"/>
        <v>17688666.140000001</v>
      </c>
      <c r="I39" s="22"/>
      <c r="L39" s="7" t="s">
        <v>303</v>
      </c>
      <c r="M39" s="7" t="s">
        <v>130</v>
      </c>
      <c r="N39" s="8">
        <v>0</v>
      </c>
      <c r="O39" s="8">
        <v>2946599.94</v>
      </c>
      <c r="P39" s="8">
        <v>0</v>
      </c>
      <c r="Q39" s="8">
        <v>2946599.94</v>
      </c>
      <c r="R39" s="17"/>
    </row>
    <row r="40" spans="1:19">
      <c r="A40" s="465" t="str">
        <f t="shared" si="3"/>
        <v>5121</v>
      </c>
      <c r="B40" s="465" t="s">
        <v>378</v>
      </c>
      <c r="C40" s="465" t="s">
        <v>379</v>
      </c>
      <c r="D40" s="466">
        <v>30869.919999999998</v>
      </c>
      <c r="E40" s="466">
        <v>11368</v>
      </c>
      <c r="F40" s="465">
        <v>0</v>
      </c>
      <c r="G40" s="466">
        <v>42237.919999999998</v>
      </c>
      <c r="H40" s="37">
        <f t="shared" si="1"/>
        <v>42237.919999999998</v>
      </c>
      <c r="I40" s="37">
        <f>SUM(H40:H48)</f>
        <v>1581401.1899999997</v>
      </c>
      <c r="L40" s="7" t="s">
        <v>378</v>
      </c>
      <c r="M40" s="7" t="s">
        <v>379</v>
      </c>
      <c r="N40" s="8">
        <v>0</v>
      </c>
      <c r="O40" s="8">
        <v>413.95</v>
      </c>
      <c r="P40" s="8">
        <v>0</v>
      </c>
      <c r="Q40" s="8">
        <v>413.95</v>
      </c>
      <c r="R40" s="17"/>
    </row>
    <row r="41" spans="1:19">
      <c r="A41" s="465" t="str">
        <f t="shared" si="3"/>
        <v>5122</v>
      </c>
      <c r="B41" s="465" t="s">
        <v>363</v>
      </c>
      <c r="C41" s="465" t="s">
        <v>364</v>
      </c>
      <c r="D41" s="465">
        <v>54766.3</v>
      </c>
      <c r="E41" s="466">
        <v>6129</v>
      </c>
      <c r="F41" s="465">
        <v>0</v>
      </c>
      <c r="G41" s="466">
        <v>60895.3</v>
      </c>
      <c r="H41" s="37">
        <f t="shared" si="1"/>
        <v>60895.3</v>
      </c>
      <c r="I41" s="23"/>
      <c r="L41" s="7" t="s">
        <v>363</v>
      </c>
      <c r="M41" s="7" t="s">
        <v>364</v>
      </c>
      <c r="N41" s="8">
        <v>0</v>
      </c>
      <c r="O41" s="8">
        <v>0</v>
      </c>
      <c r="P41" s="8">
        <v>0</v>
      </c>
      <c r="Q41" s="8">
        <v>0</v>
      </c>
      <c r="R41" s="17"/>
    </row>
    <row r="42" spans="1:19">
      <c r="F42" s="465"/>
      <c r="H42" s="428"/>
      <c r="I42" s="17"/>
      <c r="L42" s="7"/>
      <c r="M42" s="7"/>
      <c r="N42" s="8"/>
      <c r="O42" s="8"/>
      <c r="P42" s="8"/>
      <c r="Q42" s="8"/>
      <c r="R42" s="17"/>
    </row>
    <row r="43" spans="1:19">
      <c r="A43" s="465" t="str">
        <f t="shared" si="3"/>
        <v>5124</v>
      </c>
      <c r="B43" s="465" t="s">
        <v>380</v>
      </c>
      <c r="C43" s="465" t="s">
        <v>381</v>
      </c>
      <c r="D43" s="469">
        <v>2649.3</v>
      </c>
      <c r="E43" s="469">
        <v>32441.98</v>
      </c>
      <c r="F43" s="469">
        <v>0</v>
      </c>
      <c r="G43" s="469">
        <v>35091.279999999999</v>
      </c>
      <c r="H43" s="37">
        <f t="shared" si="1"/>
        <v>35091.279999999999</v>
      </c>
      <c r="I43" s="23"/>
      <c r="L43" s="7" t="s">
        <v>380</v>
      </c>
      <c r="M43" s="7" t="s">
        <v>381</v>
      </c>
      <c r="N43" s="8">
        <v>0</v>
      </c>
      <c r="O43" s="8">
        <v>1495</v>
      </c>
      <c r="P43" s="8">
        <v>0</v>
      </c>
      <c r="Q43" s="8">
        <v>1495</v>
      </c>
      <c r="R43" s="17"/>
    </row>
    <row r="44" spans="1:19">
      <c r="A44" s="465" t="str">
        <f t="shared" si="3"/>
        <v>5125</v>
      </c>
      <c r="B44" s="465" t="s">
        <v>388</v>
      </c>
      <c r="C44" s="465" t="s">
        <v>389</v>
      </c>
      <c r="D44" s="465">
        <v>65319.12</v>
      </c>
      <c r="E44" s="466">
        <v>15944</v>
      </c>
      <c r="F44" s="465">
        <v>0</v>
      </c>
      <c r="G44" s="466">
        <v>81263.12</v>
      </c>
      <c r="H44" s="37">
        <f t="shared" si="1"/>
        <v>81263.12</v>
      </c>
      <c r="I44" s="23"/>
      <c r="L44" s="7" t="s">
        <v>388</v>
      </c>
      <c r="M44" s="7" t="s">
        <v>389</v>
      </c>
      <c r="N44" s="8">
        <v>0</v>
      </c>
      <c r="O44" s="8">
        <v>0</v>
      </c>
      <c r="P44" s="8">
        <v>0</v>
      </c>
      <c r="Q44" s="8">
        <v>0</v>
      </c>
      <c r="R44" s="17"/>
    </row>
    <row r="45" spans="1:19">
      <c r="A45" s="465" t="str">
        <f t="shared" si="3"/>
        <v>5126</v>
      </c>
      <c r="B45" s="465" t="s">
        <v>304</v>
      </c>
      <c r="C45" s="465" t="s">
        <v>140</v>
      </c>
      <c r="D45" s="465">
        <v>1038752.58</v>
      </c>
      <c r="E45" s="466">
        <v>294601.12</v>
      </c>
      <c r="F45" s="465">
        <v>0</v>
      </c>
      <c r="G45" s="466">
        <v>1333353.7</v>
      </c>
      <c r="H45" s="37">
        <f t="shared" si="1"/>
        <v>1333353.7</v>
      </c>
      <c r="I45" s="23"/>
      <c r="L45" s="7" t="s">
        <v>304</v>
      </c>
      <c r="M45" s="7" t="s">
        <v>140</v>
      </c>
      <c r="N45" s="8">
        <v>0</v>
      </c>
      <c r="O45" s="8">
        <v>0</v>
      </c>
      <c r="P45" s="8">
        <v>0</v>
      </c>
      <c r="Q45" s="8">
        <v>0</v>
      </c>
      <c r="R45" s="17"/>
    </row>
    <row r="46" spans="1:19">
      <c r="A46" s="465" t="str">
        <f t="shared" si="3"/>
        <v>5127</v>
      </c>
      <c r="B46" s="465" t="s">
        <v>394</v>
      </c>
      <c r="C46" s="465" t="s">
        <v>395</v>
      </c>
      <c r="D46" s="465">
        <v>18430.43</v>
      </c>
      <c r="E46" s="466">
        <v>0</v>
      </c>
      <c r="F46" s="465">
        <v>0</v>
      </c>
      <c r="G46" s="466">
        <v>18430.43</v>
      </c>
      <c r="H46" s="37">
        <f t="shared" si="1"/>
        <v>18430.43</v>
      </c>
      <c r="I46" s="23"/>
      <c r="L46" s="7" t="s">
        <v>394</v>
      </c>
      <c r="M46" s="7" t="s">
        <v>395</v>
      </c>
      <c r="N46" s="8">
        <v>0</v>
      </c>
      <c r="O46" s="8">
        <v>0</v>
      </c>
      <c r="P46" s="8">
        <v>0</v>
      </c>
      <c r="Q46" s="8">
        <v>0</v>
      </c>
      <c r="R46" s="17"/>
    </row>
    <row r="47" spans="1:19">
      <c r="E47" s="465"/>
      <c r="F47" s="465"/>
      <c r="H47" s="428"/>
      <c r="I47" s="17"/>
      <c r="L47" s="10"/>
      <c r="M47" s="11"/>
      <c r="N47" s="11"/>
      <c r="O47" s="11"/>
      <c r="P47" s="11"/>
      <c r="Q47" s="10"/>
      <c r="R47" s="17"/>
    </row>
    <row r="48" spans="1:19">
      <c r="A48" s="470">
        <v>5129</v>
      </c>
      <c r="B48" s="465" t="s">
        <v>390</v>
      </c>
      <c r="C48" s="465" t="s">
        <v>391</v>
      </c>
      <c r="D48" s="466">
        <v>3420</v>
      </c>
      <c r="E48" s="466">
        <v>6709.44</v>
      </c>
      <c r="F48" s="465">
        <v>0</v>
      </c>
      <c r="G48" s="466">
        <v>10129.44</v>
      </c>
      <c r="H48" s="37">
        <f t="shared" si="1"/>
        <v>10129.44</v>
      </c>
      <c r="I48" s="23"/>
      <c r="L48" s="7" t="s">
        <v>390</v>
      </c>
      <c r="M48" s="7" t="s">
        <v>391</v>
      </c>
      <c r="N48" s="8">
        <v>0</v>
      </c>
      <c r="O48" s="8">
        <v>793.99</v>
      </c>
      <c r="P48" s="8">
        <v>0</v>
      </c>
      <c r="Q48" s="8">
        <v>793.99</v>
      </c>
      <c r="R48" s="17"/>
    </row>
    <row r="49" spans="1:18">
      <c r="A49" s="465" t="str">
        <f t="shared" si="3"/>
        <v>5131</v>
      </c>
      <c r="B49" s="465" t="s">
        <v>305</v>
      </c>
      <c r="C49" s="465" t="s">
        <v>141</v>
      </c>
      <c r="D49" s="466">
        <v>1554570.3</v>
      </c>
      <c r="E49" s="466">
        <v>354891.2</v>
      </c>
      <c r="F49" s="465">
        <v>0</v>
      </c>
      <c r="G49" s="466">
        <v>1909461.5</v>
      </c>
      <c r="H49" s="38">
        <f t="shared" si="1"/>
        <v>1909461.5</v>
      </c>
      <c r="I49" s="38">
        <f>SUM(H49:H56)</f>
        <v>173081614.02000001</v>
      </c>
      <c r="L49" s="7" t="s">
        <v>305</v>
      </c>
      <c r="M49" s="7" t="s">
        <v>141</v>
      </c>
      <c r="N49" s="8">
        <v>0</v>
      </c>
      <c r="O49" s="8">
        <v>94285.89</v>
      </c>
      <c r="P49" s="8">
        <v>0</v>
      </c>
      <c r="Q49" s="8">
        <v>94285.89</v>
      </c>
      <c r="R49" s="17"/>
    </row>
    <row r="50" spans="1:18" ht="15.75" customHeight="1">
      <c r="A50" s="465" t="str">
        <f t="shared" si="3"/>
        <v>5132</v>
      </c>
      <c r="B50" s="465" t="s">
        <v>375</v>
      </c>
      <c r="C50" s="465" t="s">
        <v>376</v>
      </c>
      <c r="D50" s="465">
        <v>4168075.47</v>
      </c>
      <c r="E50" s="466">
        <v>2798076.88</v>
      </c>
      <c r="F50" s="465">
        <v>0</v>
      </c>
      <c r="G50" s="466">
        <v>6966152.3499999996</v>
      </c>
      <c r="H50" s="38">
        <f t="shared" si="1"/>
        <v>6966152.3499999996</v>
      </c>
      <c r="I50" s="24"/>
      <c r="L50" s="7" t="s">
        <v>375</v>
      </c>
      <c r="M50" s="7" t="s">
        <v>376</v>
      </c>
      <c r="N50" s="8">
        <v>0</v>
      </c>
      <c r="O50" s="8">
        <v>3631927.81</v>
      </c>
      <c r="P50" s="8">
        <v>0</v>
      </c>
      <c r="Q50" s="8">
        <v>3631927.81</v>
      </c>
      <c r="R50" s="17"/>
    </row>
    <row r="51" spans="1:18">
      <c r="A51" s="465" t="str">
        <f t="shared" si="3"/>
        <v>5133</v>
      </c>
      <c r="B51" s="465" t="s">
        <v>306</v>
      </c>
      <c r="C51" s="465" t="s">
        <v>307</v>
      </c>
      <c r="D51" s="466">
        <v>101582617.36</v>
      </c>
      <c r="E51" s="466">
        <v>14446640.859999999</v>
      </c>
      <c r="F51" s="465">
        <v>0</v>
      </c>
      <c r="G51" s="466">
        <v>116029258.22</v>
      </c>
      <c r="H51" s="38">
        <f t="shared" si="1"/>
        <v>116029258.22</v>
      </c>
      <c r="I51" s="24"/>
      <c r="L51" s="7" t="s">
        <v>306</v>
      </c>
      <c r="M51" s="7" t="s">
        <v>307</v>
      </c>
      <c r="N51" s="8">
        <v>0</v>
      </c>
      <c r="O51" s="8">
        <v>10247909.779999999</v>
      </c>
      <c r="P51" s="8">
        <v>0</v>
      </c>
      <c r="Q51" s="8">
        <v>10247909.779999999</v>
      </c>
      <c r="R51" s="17"/>
    </row>
    <row r="52" spans="1:18">
      <c r="A52" s="465" t="str">
        <f t="shared" si="3"/>
        <v>5134</v>
      </c>
      <c r="B52" s="465" t="s">
        <v>308</v>
      </c>
      <c r="C52" s="465" t="s">
        <v>309</v>
      </c>
      <c r="D52" s="466">
        <v>30122547.260000002</v>
      </c>
      <c r="E52" s="466">
        <v>150289.54</v>
      </c>
      <c r="F52" s="465">
        <v>0</v>
      </c>
      <c r="G52" s="466">
        <v>30272836.800000001</v>
      </c>
      <c r="H52" s="38">
        <f t="shared" si="1"/>
        <v>30272836.800000001</v>
      </c>
      <c r="I52" s="24"/>
      <c r="L52" s="7" t="s">
        <v>308</v>
      </c>
      <c r="M52" s="7" t="s">
        <v>309</v>
      </c>
      <c r="N52" s="8">
        <v>0</v>
      </c>
      <c r="O52" s="8">
        <v>5173.4399999999996</v>
      </c>
      <c r="P52" s="8">
        <v>0</v>
      </c>
      <c r="Q52" s="8">
        <v>5173.4399999999996</v>
      </c>
      <c r="R52" s="17"/>
    </row>
    <row r="53" spans="1:18">
      <c r="A53" s="465" t="str">
        <f t="shared" si="3"/>
        <v>5135</v>
      </c>
      <c r="B53" s="465" t="s">
        <v>310</v>
      </c>
      <c r="C53" s="465" t="s">
        <v>311</v>
      </c>
      <c r="D53" s="466">
        <v>6562494.4400000004</v>
      </c>
      <c r="E53" s="466">
        <v>943196.58</v>
      </c>
      <c r="F53" s="465">
        <v>0</v>
      </c>
      <c r="G53" s="466">
        <v>7505691.0199999996</v>
      </c>
      <c r="H53" s="38">
        <f t="shared" si="1"/>
        <v>7505691.0199999996</v>
      </c>
      <c r="I53" s="24"/>
      <c r="L53" s="7" t="s">
        <v>310</v>
      </c>
      <c r="M53" s="7" t="s">
        <v>311</v>
      </c>
      <c r="N53" s="8">
        <v>0</v>
      </c>
      <c r="O53" s="8">
        <v>0</v>
      </c>
      <c r="P53" s="8">
        <v>0</v>
      </c>
      <c r="Q53" s="8">
        <v>0</v>
      </c>
      <c r="R53" s="17"/>
    </row>
    <row r="54" spans="1:18">
      <c r="A54" s="465" t="str">
        <f t="shared" si="3"/>
        <v>5137</v>
      </c>
      <c r="B54" s="465" t="s">
        <v>312</v>
      </c>
      <c r="C54" s="465" t="s">
        <v>142</v>
      </c>
      <c r="D54" s="466">
        <v>3021630.26</v>
      </c>
      <c r="E54" s="466">
        <v>1165415.99</v>
      </c>
      <c r="F54" s="465">
        <v>0</v>
      </c>
      <c r="G54" s="466">
        <v>4187046.25</v>
      </c>
      <c r="H54" s="38">
        <f t="shared" si="1"/>
        <v>4187046.25</v>
      </c>
      <c r="I54" s="24"/>
      <c r="L54" s="7" t="s">
        <v>312</v>
      </c>
      <c r="M54" s="7" t="s">
        <v>142</v>
      </c>
      <c r="N54" s="8">
        <v>0</v>
      </c>
      <c r="O54" s="8">
        <v>9350</v>
      </c>
      <c r="P54" s="8">
        <v>0</v>
      </c>
      <c r="Q54" s="8">
        <v>9350</v>
      </c>
      <c r="R54" s="17"/>
    </row>
    <row r="55" spans="1:18">
      <c r="A55" s="465" t="str">
        <f t="shared" si="3"/>
        <v>5138</v>
      </c>
      <c r="B55" s="465" t="s">
        <v>396</v>
      </c>
      <c r="C55" s="465" t="s">
        <v>397</v>
      </c>
      <c r="D55" s="471">
        <v>400</v>
      </c>
      <c r="E55" s="471">
        <v>0</v>
      </c>
      <c r="F55" s="472">
        <v>0</v>
      </c>
      <c r="G55" s="471">
        <v>400</v>
      </c>
      <c r="H55" s="38">
        <f t="shared" si="1"/>
        <v>400</v>
      </c>
      <c r="I55" s="24"/>
      <c r="L55" s="7" t="s">
        <v>396</v>
      </c>
      <c r="M55" s="7" t="s">
        <v>397</v>
      </c>
      <c r="N55" s="8">
        <v>0</v>
      </c>
      <c r="O55" s="8">
        <v>0</v>
      </c>
      <c r="P55" s="8">
        <v>0</v>
      </c>
      <c r="Q55" s="8">
        <v>0</v>
      </c>
      <c r="R55" s="17"/>
    </row>
    <row r="56" spans="1:18">
      <c r="A56" s="465" t="str">
        <f t="shared" si="3"/>
        <v>5139</v>
      </c>
      <c r="B56" s="465" t="s">
        <v>313</v>
      </c>
      <c r="C56" s="465" t="s">
        <v>131</v>
      </c>
      <c r="D56" s="469">
        <v>5746782.5099999998</v>
      </c>
      <c r="E56" s="469">
        <v>463985.37</v>
      </c>
      <c r="F56" s="469">
        <v>0</v>
      </c>
      <c r="G56" s="469">
        <v>6210767.8799999999</v>
      </c>
      <c r="H56" s="38">
        <f t="shared" si="1"/>
        <v>6210767.8799999999</v>
      </c>
      <c r="I56" s="24"/>
      <c r="L56" s="7" t="s">
        <v>313</v>
      </c>
      <c r="M56" s="7" t="s">
        <v>131</v>
      </c>
      <c r="N56" s="8">
        <v>0</v>
      </c>
      <c r="O56" s="8">
        <v>3899389.9</v>
      </c>
      <c r="P56" s="8">
        <v>0</v>
      </c>
      <c r="Q56" s="8">
        <v>3899389.9</v>
      </c>
      <c r="R56" s="17"/>
    </row>
    <row r="57" spans="1:18">
      <c r="A57" s="465" t="str">
        <f t="shared" si="3"/>
        <v/>
      </c>
      <c r="F57" s="465"/>
      <c r="H57" s="20">
        <f t="shared" si="1"/>
        <v>0</v>
      </c>
      <c r="I57" s="20"/>
      <c r="L57" s="7" t="s">
        <v>399</v>
      </c>
      <c r="M57" s="7" t="s">
        <v>400</v>
      </c>
      <c r="N57" s="8">
        <v>0</v>
      </c>
      <c r="O57" s="8">
        <v>0</v>
      </c>
      <c r="P57" s="8">
        <v>0</v>
      </c>
      <c r="Q57" s="8">
        <v>0</v>
      </c>
      <c r="R57" s="17"/>
    </row>
    <row r="58" spans="1:18">
      <c r="A58" s="465" t="str">
        <f t="shared" si="3"/>
        <v>5513</v>
      </c>
      <c r="B58" s="465" t="s">
        <v>382</v>
      </c>
      <c r="C58" s="465" t="s">
        <v>383</v>
      </c>
      <c r="D58" s="466">
        <v>4106733.6</v>
      </c>
      <c r="E58" s="466">
        <v>821346.72</v>
      </c>
      <c r="F58" s="465">
        <v>0</v>
      </c>
      <c r="G58" s="466">
        <v>4928080.32</v>
      </c>
      <c r="H58" s="30">
        <f t="shared" si="1"/>
        <v>4928080.32</v>
      </c>
      <c r="I58" s="30"/>
      <c r="L58" s="7" t="s">
        <v>382</v>
      </c>
      <c r="M58" s="7" t="s">
        <v>383</v>
      </c>
      <c r="N58" s="8">
        <v>0</v>
      </c>
      <c r="O58" s="8">
        <v>821346.72</v>
      </c>
      <c r="P58" s="8">
        <v>0</v>
      </c>
      <c r="Q58" s="8">
        <v>821346.72</v>
      </c>
      <c r="R58" s="17"/>
    </row>
    <row r="59" spans="1:18">
      <c r="A59" s="465" t="str">
        <f t="shared" si="3"/>
        <v>5514</v>
      </c>
      <c r="B59" s="465" t="s">
        <v>384</v>
      </c>
      <c r="C59" s="465" t="s">
        <v>385</v>
      </c>
      <c r="D59" s="466">
        <v>1904411.65</v>
      </c>
      <c r="E59" s="466">
        <v>380882.33</v>
      </c>
      <c r="F59" s="465">
        <v>0</v>
      </c>
      <c r="G59" s="466">
        <v>2285293.98</v>
      </c>
      <c r="H59" s="30">
        <f t="shared" si="1"/>
        <v>2285293.98</v>
      </c>
      <c r="I59" s="30"/>
      <c r="L59" s="7" t="s">
        <v>384</v>
      </c>
      <c r="M59" s="7" t="s">
        <v>385</v>
      </c>
      <c r="N59" s="8">
        <v>0</v>
      </c>
      <c r="O59" s="8">
        <v>380882.33</v>
      </c>
      <c r="P59" s="8">
        <v>0</v>
      </c>
      <c r="Q59" s="8">
        <v>380882.33</v>
      </c>
      <c r="R59" s="17"/>
    </row>
    <row r="60" spans="1:18">
      <c r="A60" s="465" t="str">
        <f t="shared" si="3"/>
        <v>5515</v>
      </c>
      <c r="B60" s="465" t="s">
        <v>386</v>
      </c>
      <c r="C60" s="465" t="s">
        <v>387</v>
      </c>
      <c r="D60" s="466">
        <v>483790.1</v>
      </c>
      <c r="E60" s="466">
        <v>96758.02</v>
      </c>
      <c r="F60" s="465">
        <v>0</v>
      </c>
      <c r="G60" s="466">
        <v>580548.12</v>
      </c>
      <c r="H60" s="30">
        <f t="shared" si="1"/>
        <v>580548.12</v>
      </c>
      <c r="I60" s="30">
        <f>SUM(H58:H61)</f>
        <v>7793922.4200000009</v>
      </c>
      <c r="L60" s="7" t="s">
        <v>386</v>
      </c>
      <c r="M60" s="7" t="s">
        <v>387</v>
      </c>
      <c r="N60" s="8">
        <v>0</v>
      </c>
      <c r="O60" s="8">
        <v>98038.7</v>
      </c>
      <c r="P60" s="8">
        <v>0</v>
      </c>
      <c r="Q60" s="8">
        <v>98038.7</v>
      </c>
      <c r="R60" s="17"/>
    </row>
    <row r="61" spans="1:18" s="465" customFormat="1">
      <c r="A61" s="465" t="str">
        <f t="shared" si="3"/>
        <v>5516</v>
      </c>
      <c r="B61" s="465" t="s">
        <v>482</v>
      </c>
      <c r="C61" s="465" t="s">
        <v>483</v>
      </c>
      <c r="D61" s="466"/>
      <c r="E61" s="466"/>
      <c r="G61" s="466"/>
      <c r="H61" s="467">
        <f t="shared" si="1"/>
        <v>0</v>
      </c>
      <c r="I61" s="468"/>
      <c r="J61" s="466"/>
      <c r="K61" s="466"/>
      <c r="L61" s="10"/>
      <c r="M61" s="11"/>
      <c r="N61" s="11"/>
      <c r="O61" s="11"/>
      <c r="P61" s="11"/>
      <c r="Q61" s="10"/>
      <c r="R61" s="468"/>
    </row>
    <row r="62" spans="1:18">
      <c r="F62" s="465"/>
      <c r="H62" s="17"/>
      <c r="I62" s="17"/>
      <c r="L62" s="10"/>
      <c r="M62" s="11"/>
      <c r="N62" s="11"/>
      <c r="O62" s="11"/>
      <c r="P62" s="11"/>
      <c r="Q62" s="10"/>
      <c r="R62" s="17"/>
    </row>
    <row r="63" spans="1:18">
      <c r="A63" s="465" t="str">
        <f t="shared" si="3"/>
        <v>7331</v>
      </c>
      <c r="B63" s="465" t="s">
        <v>314</v>
      </c>
      <c r="C63" s="465" t="s">
        <v>315</v>
      </c>
      <c r="D63" s="466">
        <v>22612029.760000002</v>
      </c>
      <c r="E63" s="465">
        <v>0</v>
      </c>
      <c r="F63" s="465">
        <v>0</v>
      </c>
      <c r="G63" s="466">
        <v>22612029.760000002</v>
      </c>
      <c r="H63" s="17">
        <f t="shared" si="1"/>
        <v>22612029.760000002</v>
      </c>
      <c r="I63" s="17"/>
      <c r="L63" s="7" t="s">
        <v>314</v>
      </c>
      <c r="M63" s="7" t="s">
        <v>315</v>
      </c>
      <c r="N63" s="8">
        <v>22612029.760000002</v>
      </c>
      <c r="O63" s="8">
        <v>0</v>
      </c>
      <c r="P63" s="8">
        <v>0</v>
      </c>
      <c r="Q63" s="8">
        <v>22612029.760000002</v>
      </c>
      <c r="R63" s="17"/>
    </row>
    <row r="64" spans="1:18">
      <c r="A64" s="465" t="str">
        <f t="shared" si="3"/>
        <v>7333</v>
      </c>
      <c r="B64" s="465" t="s">
        <v>316</v>
      </c>
      <c r="C64" s="465" t="s">
        <v>317</v>
      </c>
      <c r="D64" s="466">
        <v>-22612029.760000002</v>
      </c>
      <c r="E64" s="465">
        <v>0</v>
      </c>
      <c r="F64" s="465">
        <v>0</v>
      </c>
      <c r="G64" s="466">
        <v>-22612029.760000002</v>
      </c>
      <c r="H64" s="17">
        <f t="shared" si="1"/>
        <v>-22612029.760000002</v>
      </c>
      <c r="I64" s="17"/>
      <c r="L64" s="7" t="s">
        <v>316</v>
      </c>
      <c r="M64" s="7" t="s">
        <v>317</v>
      </c>
      <c r="N64" s="8">
        <v>-22612029.760000002</v>
      </c>
      <c r="O64" s="8">
        <v>0</v>
      </c>
      <c r="P64" s="8">
        <v>0</v>
      </c>
      <c r="Q64" s="8">
        <v>-22612029.760000002</v>
      </c>
      <c r="R64" s="17"/>
    </row>
    <row r="65" spans="1:18">
      <c r="A65" s="465" t="str">
        <f t="shared" si="3"/>
        <v>7411</v>
      </c>
      <c r="B65" s="465" t="s">
        <v>318</v>
      </c>
      <c r="C65" s="465" t="s">
        <v>319</v>
      </c>
      <c r="D65" s="466">
        <v>27165062.050000001</v>
      </c>
      <c r="E65" s="465">
        <v>0</v>
      </c>
      <c r="F65" s="465">
        <v>0</v>
      </c>
      <c r="G65" s="466">
        <v>27165062.050000001</v>
      </c>
      <c r="H65" s="17">
        <f t="shared" si="1"/>
        <v>27165062.050000001</v>
      </c>
      <c r="I65" s="17"/>
      <c r="L65" s="7" t="s">
        <v>318</v>
      </c>
      <c r="M65" s="7" t="s">
        <v>319</v>
      </c>
      <c r="N65" s="8">
        <v>25476273</v>
      </c>
      <c r="O65" s="8">
        <v>0</v>
      </c>
      <c r="P65" s="8">
        <v>0</v>
      </c>
      <c r="Q65" s="8">
        <v>25476273</v>
      </c>
      <c r="R65" s="17"/>
    </row>
    <row r="66" spans="1:18" s="427" customFormat="1">
      <c r="A66" s="465" t="str">
        <f t="shared" si="3"/>
        <v>7421</v>
      </c>
      <c r="B66" s="465" t="s">
        <v>320</v>
      </c>
      <c r="C66" s="465" t="s">
        <v>321</v>
      </c>
      <c r="D66" s="466">
        <v>-27165062.050000001</v>
      </c>
      <c r="E66" s="465">
        <v>0</v>
      </c>
      <c r="F66" s="465">
        <v>0</v>
      </c>
      <c r="G66" s="466">
        <v>-27165062.050000001</v>
      </c>
      <c r="H66" s="428">
        <f t="shared" si="1"/>
        <v>-27165062.050000001</v>
      </c>
      <c r="I66" s="428"/>
      <c r="J66" s="429"/>
      <c r="K66" s="429"/>
      <c r="L66" s="437" t="s">
        <v>320</v>
      </c>
      <c r="M66" s="437" t="s">
        <v>321</v>
      </c>
      <c r="N66" s="438">
        <v>-25476273</v>
      </c>
      <c r="O66" s="438">
        <v>0</v>
      </c>
      <c r="P66" s="438">
        <v>0</v>
      </c>
      <c r="Q66" s="438">
        <v>-25476273</v>
      </c>
      <c r="R66" s="428"/>
    </row>
    <row r="67" spans="1:18">
      <c r="A67" s="465" t="str">
        <f t="shared" si="3"/>
        <v>7631</v>
      </c>
      <c r="B67" s="465" t="s">
        <v>346</v>
      </c>
      <c r="C67" s="465" t="s">
        <v>347</v>
      </c>
      <c r="D67" s="466">
        <v>139200</v>
      </c>
      <c r="E67" s="465">
        <v>0</v>
      </c>
      <c r="F67" s="465">
        <v>0</v>
      </c>
      <c r="G67" s="466">
        <v>139200</v>
      </c>
      <c r="H67" s="17">
        <f t="shared" si="1"/>
        <v>139200</v>
      </c>
      <c r="I67" s="17"/>
      <c r="L67" s="7" t="s">
        <v>346</v>
      </c>
      <c r="M67" s="7" t="s">
        <v>347</v>
      </c>
      <c r="N67" s="8">
        <v>139200</v>
      </c>
      <c r="O67" s="8">
        <v>0</v>
      </c>
      <c r="P67" s="8">
        <v>0</v>
      </c>
      <c r="Q67" s="8">
        <v>139200</v>
      </c>
      <c r="R67" s="17"/>
    </row>
    <row r="68" spans="1:18">
      <c r="A68" s="465" t="str">
        <f t="shared" si="3"/>
        <v>7641</v>
      </c>
      <c r="B68" s="465" t="s">
        <v>348</v>
      </c>
      <c r="C68" s="465" t="s">
        <v>349</v>
      </c>
      <c r="D68" s="466">
        <v>-139200</v>
      </c>
      <c r="E68" s="465">
        <v>0</v>
      </c>
      <c r="F68" s="465">
        <v>0</v>
      </c>
      <c r="G68" s="466">
        <v>-139200</v>
      </c>
      <c r="H68" s="17">
        <f t="shared" ref="H68:H80" si="4">G68</f>
        <v>-139200</v>
      </c>
      <c r="I68" s="17"/>
      <c r="L68" s="7" t="s">
        <v>348</v>
      </c>
      <c r="M68" s="7" t="s">
        <v>349</v>
      </c>
      <c r="N68" s="8">
        <v>-139200</v>
      </c>
      <c r="O68" s="8">
        <v>0</v>
      </c>
      <c r="P68" s="8">
        <v>0</v>
      </c>
      <c r="Q68" s="8">
        <v>-139200</v>
      </c>
      <c r="R68" s="17"/>
    </row>
    <row r="69" spans="1:18">
      <c r="A69" s="465" t="str">
        <f t="shared" si="3"/>
        <v>8111</v>
      </c>
      <c r="B69" s="465" t="s">
        <v>345</v>
      </c>
      <c r="C69" s="465" t="s">
        <v>144</v>
      </c>
      <c r="D69" s="466">
        <v>548798443</v>
      </c>
      <c r="E69" s="465">
        <v>0</v>
      </c>
      <c r="F69" s="465">
        <v>0</v>
      </c>
      <c r="G69" s="466">
        <v>548798443</v>
      </c>
      <c r="H69" s="25">
        <f t="shared" si="4"/>
        <v>548798443</v>
      </c>
      <c r="I69" s="28"/>
      <c r="L69" s="7"/>
      <c r="M69" s="7"/>
      <c r="N69" s="8"/>
      <c r="O69" s="8"/>
      <c r="P69" s="8"/>
      <c r="Q69" s="8"/>
      <c r="R69" s="17"/>
    </row>
    <row r="70" spans="1:18">
      <c r="A70" s="465" t="str">
        <f t="shared" si="3"/>
        <v>8121</v>
      </c>
      <c r="B70" s="465" t="s">
        <v>322</v>
      </c>
      <c r="C70" s="465" t="s">
        <v>132</v>
      </c>
      <c r="D70" s="466">
        <v>-319453536.57999998</v>
      </c>
      <c r="E70" s="466">
        <v>59865575.670000002</v>
      </c>
      <c r="F70" s="466">
        <v>6619836.8799999999</v>
      </c>
      <c r="G70" s="466">
        <v>-266207797.78999999</v>
      </c>
      <c r="H70" s="26">
        <f t="shared" si="4"/>
        <v>-266207797.78999999</v>
      </c>
      <c r="I70" s="33"/>
      <c r="L70" s="7"/>
      <c r="M70" s="7"/>
      <c r="N70" s="8"/>
      <c r="O70" s="8"/>
      <c r="P70" s="8"/>
      <c r="Q70" s="8"/>
      <c r="R70" s="17"/>
    </row>
    <row r="71" spans="1:18">
      <c r="A71" s="465" t="str">
        <f t="shared" si="3"/>
        <v>8131</v>
      </c>
      <c r="B71" s="465" t="s">
        <v>365</v>
      </c>
      <c r="C71" s="465" t="s">
        <v>366</v>
      </c>
      <c r="D71" s="466">
        <v>0</v>
      </c>
      <c r="E71" s="466">
        <v>6619836.8799999999</v>
      </c>
      <c r="F71" s="466">
        <v>6619836.8799999999</v>
      </c>
      <c r="G71" s="466">
        <v>0</v>
      </c>
      <c r="H71" s="21">
        <f t="shared" si="4"/>
        <v>0</v>
      </c>
      <c r="I71" s="17"/>
      <c r="L71" s="7"/>
      <c r="M71" s="7"/>
      <c r="N71" s="8"/>
      <c r="O71" s="8"/>
      <c r="P71" s="8"/>
      <c r="Q71" s="8"/>
      <c r="R71" s="17"/>
    </row>
    <row r="72" spans="1:18">
      <c r="A72" s="465" t="str">
        <f t="shared" si="3"/>
        <v>8141</v>
      </c>
      <c r="B72" s="465" t="s">
        <v>323</v>
      </c>
      <c r="C72" s="465" t="s">
        <v>133</v>
      </c>
      <c r="D72" s="465">
        <v>0</v>
      </c>
      <c r="E72" s="466">
        <v>53245738.789999999</v>
      </c>
      <c r="F72" s="466">
        <v>53245738.789999999</v>
      </c>
      <c r="G72" s="465">
        <v>0</v>
      </c>
      <c r="H72" s="21">
        <f t="shared" si="4"/>
        <v>0</v>
      </c>
      <c r="I72" s="17"/>
      <c r="L72" s="7"/>
      <c r="M72" s="7"/>
      <c r="N72" s="8"/>
      <c r="O72" s="8"/>
      <c r="P72" s="8"/>
      <c r="Q72" s="8"/>
      <c r="R72" s="17"/>
    </row>
    <row r="73" spans="1:18">
      <c r="A73" s="465" t="str">
        <f t="shared" si="3"/>
        <v>8151</v>
      </c>
      <c r="B73" s="465" t="s">
        <v>324</v>
      </c>
      <c r="C73" s="465" t="s">
        <v>325</v>
      </c>
      <c r="D73" s="466">
        <v>-229344906.41999999</v>
      </c>
      <c r="E73" s="465">
        <v>0</v>
      </c>
      <c r="F73" s="466">
        <v>53245738.789999999</v>
      </c>
      <c r="G73" s="466">
        <v>-282590645.20999998</v>
      </c>
      <c r="H73" s="25">
        <f t="shared" si="4"/>
        <v>-282590645.20999998</v>
      </c>
      <c r="I73" s="28"/>
      <c r="L73" s="7"/>
      <c r="M73" s="7"/>
      <c r="N73" s="8"/>
      <c r="O73" s="8"/>
      <c r="P73" s="8"/>
      <c r="Q73" s="8"/>
      <c r="R73" s="17"/>
    </row>
    <row r="74" spans="1:18">
      <c r="A74" s="465" t="str">
        <f t="shared" si="3"/>
        <v>8211</v>
      </c>
      <c r="B74" s="465" t="s">
        <v>326</v>
      </c>
      <c r="C74" s="465" t="s">
        <v>145</v>
      </c>
      <c r="D74" s="466">
        <v>-548798443</v>
      </c>
      <c r="E74" s="465">
        <v>0</v>
      </c>
      <c r="F74" s="465">
        <v>0</v>
      </c>
      <c r="G74" s="466">
        <v>-548798443</v>
      </c>
      <c r="H74" s="21">
        <f t="shared" si="4"/>
        <v>-548798443</v>
      </c>
      <c r="I74" s="17"/>
      <c r="L74" s="7"/>
      <c r="M74" s="7"/>
      <c r="N74" s="8"/>
      <c r="O74" s="8"/>
      <c r="P74" s="8"/>
      <c r="Q74" s="8"/>
      <c r="R74" s="17"/>
    </row>
    <row r="75" spans="1:18">
      <c r="A75" s="465" t="str">
        <f t="shared" si="3"/>
        <v>8221</v>
      </c>
      <c r="B75" s="465" t="s">
        <v>327</v>
      </c>
      <c r="C75" s="465" t="s">
        <v>134</v>
      </c>
      <c r="D75" s="466">
        <v>319453536.57999998</v>
      </c>
      <c r="E75" s="466">
        <v>6619836.8799999999</v>
      </c>
      <c r="F75" s="466">
        <v>59865575.670000002</v>
      </c>
      <c r="G75" s="466">
        <v>266207797.78999999</v>
      </c>
      <c r="H75" s="25">
        <f t="shared" si="4"/>
        <v>266207797.78999999</v>
      </c>
      <c r="I75" s="28"/>
      <c r="L75" s="7"/>
      <c r="M75" s="7"/>
      <c r="N75" s="8"/>
      <c r="O75" s="8"/>
      <c r="P75" s="8"/>
      <c r="Q75" s="8"/>
      <c r="R75" s="17"/>
    </row>
    <row r="76" spans="1:18">
      <c r="A76" s="465" t="str">
        <f t="shared" si="3"/>
        <v>8231</v>
      </c>
      <c r="B76" s="465" t="s">
        <v>367</v>
      </c>
      <c r="C76" s="465" t="s">
        <v>368</v>
      </c>
      <c r="D76" s="466">
        <v>0</v>
      </c>
      <c r="E76" s="466">
        <v>6619836.8799999999</v>
      </c>
      <c r="F76" s="466">
        <v>6619836.8799999999</v>
      </c>
      <c r="G76" s="466">
        <v>0</v>
      </c>
      <c r="H76" s="21">
        <f t="shared" si="4"/>
        <v>0</v>
      </c>
      <c r="I76" s="17"/>
      <c r="L76" s="7"/>
      <c r="M76" s="7"/>
      <c r="N76" s="8"/>
      <c r="O76" s="8"/>
      <c r="P76" s="8"/>
      <c r="Q76" s="8"/>
      <c r="R76" s="17"/>
    </row>
    <row r="77" spans="1:18">
      <c r="A77" s="465" t="str">
        <f t="shared" si="3"/>
        <v>8241</v>
      </c>
      <c r="B77" s="465" t="s">
        <v>328</v>
      </c>
      <c r="C77" s="465" t="s">
        <v>135</v>
      </c>
      <c r="D77" s="465">
        <v>0</v>
      </c>
      <c r="E77" s="466">
        <v>53245738.789999999</v>
      </c>
      <c r="F77" s="466">
        <v>53245738.789999999</v>
      </c>
      <c r="G77" s="465">
        <v>0</v>
      </c>
      <c r="H77" s="21">
        <f t="shared" si="4"/>
        <v>0</v>
      </c>
      <c r="I77" s="17"/>
      <c r="L77" s="7"/>
      <c r="M77" s="7"/>
      <c r="N77" s="8"/>
      <c r="O77" s="8"/>
      <c r="P77" s="8"/>
      <c r="Q77" s="8"/>
      <c r="R77" s="17"/>
    </row>
    <row r="78" spans="1:18">
      <c r="A78" s="465" t="str">
        <f t="shared" si="3"/>
        <v>8251</v>
      </c>
      <c r="B78" s="465" t="s">
        <v>329</v>
      </c>
      <c r="C78" s="465" t="s">
        <v>136</v>
      </c>
      <c r="D78" s="465">
        <v>0</v>
      </c>
      <c r="E78" s="466">
        <v>53245738.789999999</v>
      </c>
      <c r="F78" s="466">
        <v>53245738.789999999</v>
      </c>
      <c r="G78" s="465">
        <v>0</v>
      </c>
      <c r="H78" s="21">
        <f t="shared" si="4"/>
        <v>0</v>
      </c>
      <c r="I78" s="17"/>
      <c r="L78" s="7"/>
      <c r="M78" s="7"/>
      <c r="N78" s="8"/>
      <c r="O78" s="8"/>
      <c r="P78" s="8"/>
      <c r="Q78" s="8"/>
      <c r="R78" s="17"/>
    </row>
    <row r="79" spans="1:18">
      <c r="A79" s="465" t="str">
        <f t="shared" si="3"/>
        <v>8261</v>
      </c>
      <c r="B79" s="465" t="s">
        <v>330</v>
      </c>
      <c r="C79" s="465" t="s">
        <v>137</v>
      </c>
      <c r="D79" s="465">
        <v>0</v>
      </c>
      <c r="E79" s="466">
        <v>53245738.789999999</v>
      </c>
      <c r="F79" s="466">
        <v>53245738.789999999</v>
      </c>
      <c r="G79" s="465">
        <v>0</v>
      </c>
      <c r="H79" s="21">
        <f t="shared" si="4"/>
        <v>0</v>
      </c>
      <c r="I79" s="17"/>
      <c r="L79" s="7"/>
      <c r="M79" s="7"/>
      <c r="N79" s="8"/>
      <c r="O79" s="8"/>
      <c r="P79" s="8"/>
      <c r="Q79" s="8"/>
      <c r="R79" s="17"/>
    </row>
    <row r="80" spans="1:18">
      <c r="A80" s="465" t="str">
        <f t="shared" si="3"/>
        <v>8271</v>
      </c>
      <c r="B80" s="465" t="s">
        <v>331</v>
      </c>
      <c r="C80" s="465" t="s">
        <v>138</v>
      </c>
      <c r="D80" s="466">
        <v>229344906.41999999</v>
      </c>
      <c r="E80" s="466">
        <v>53245738.789999999</v>
      </c>
      <c r="F80" s="465">
        <v>0</v>
      </c>
      <c r="G80" s="466">
        <v>282590645.20999998</v>
      </c>
      <c r="H80" s="21">
        <f t="shared" si="4"/>
        <v>282590645.20999998</v>
      </c>
      <c r="I80" s="17"/>
      <c r="L80" s="7"/>
      <c r="M80" s="7"/>
      <c r="N80" s="8"/>
      <c r="O80" s="8"/>
      <c r="P80" s="8"/>
      <c r="Q80" s="8"/>
      <c r="R80" s="17"/>
    </row>
    <row r="81" spans="3:17">
      <c r="C81" s="473" t="s">
        <v>377</v>
      </c>
      <c r="D81" s="466">
        <f>SUM(D2:D80)</f>
        <v>0</v>
      </c>
      <c r="E81" s="466">
        <f>SUM(E2:E80)</f>
        <v>504746936.92000008</v>
      </c>
      <c r="F81" s="466">
        <f>SUM(F2:F80)</f>
        <v>504746936.92000008</v>
      </c>
      <c r="G81" s="466">
        <f>SUM(G2:G80)</f>
        <v>0</v>
      </c>
      <c r="H81" s="5">
        <f>SUM(H2:H80)</f>
        <v>0</v>
      </c>
      <c r="I81" s="5"/>
      <c r="J81" s="5"/>
      <c r="K81" s="5"/>
      <c r="L81" s="13"/>
      <c r="M81" s="14"/>
      <c r="N81" s="14">
        <v>2.384185791015625E-7</v>
      </c>
      <c r="O81" s="14">
        <v>1469610932.1499996</v>
      </c>
      <c r="P81" s="14">
        <v>1469610932.1499996</v>
      </c>
      <c r="Q81" s="14">
        <v>2.6822090148925781E-7</v>
      </c>
    </row>
    <row r="85" spans="3:17">
      <c r="E85" s="469"/>
      <c r="F85" s="469"/>
    </row>
  </sheetData>
  <pageMargins left="0.23622047244094491" right="0.23622047244094491" top="0.74803149606299213" bottom="0.74803149606299213" header="0.31496062992125984" footer="0.31496062992125984"/>
  <pageSetup scale="65" fitToHeight="0" orientation="portrait" r:id="rId1"/>
  <headerFooter>
    <oddHeader>&amp;CINSTITUTO NACIONAL DE PESCA Y ACUACULTURA
BALANZA DE COMPROBACIÓN AL 31 DE MARZO DE 2022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00FF99"/>
  </sheetPr>
  <dimension ref="A1:H128"/>
  <sheetViews>
    <sheetView tabSelected="1" workbookViewId="0">
      <selection activeCell="D22" sqref="D22"/>
    </sheetView>
  </sheetViews>
  <sheetFormatPr baseColWidth="10" defaultColWidth="11.42578125" defaultRowHeight="14.25"/>
  <cols>
    <col min="1" max="1" width="2.7109375" style="40" customWidth="1"/>
    <col min="2" max="2" width="2.28515625" style="41" customWidth="1"/>
    <col min="3" max="3" width="94.7109375" style="40" customWidth="1"/>
    <col min="4" max="4" width="20" style="61" customWidth="1"/>
    <col min="5" max="5" width="20" style="40" customWidth="1"/>
    <col min="6" max="6" width="18.7109375" style="40" customWidth="1"/>
    <col min="7" max="7" width="17.7109375" style="40" customWidth="1"/>
    <col min="8" max="8" width="15" style="40" customWidth="1"/>
    <col min="9" max="9" width="12.28515625" style="40" bestFit="1" customWidth="1"/>
    <col min="10" max="16384" width="11.42578125" style="40"/>
  </cols>
  <sheetData>
    <row r="1" spans="1:8" ht="15" thickBot="1"/>
    <row r="2" spans="1:8" s="205" customFormat="1" ht="12.75" customHeight="1">
      <c r="B2" s="497" t="s">
        <v>408</v>
      </c>
      <c r="C2" s="498"/>
      <c r="D2" s="498"/>
      <c r="E2" s="499"/>
    </row>
    <row r="3" spans="1:8" ht="12.75" customHeight="1">
      <c r="B3" s="507" t="s">
        <v>503</v>
      </c>
      <c r="C3" s="493"/>
      <c r="D3" s="493"/>
      <c r="E3" s="508"/>
    </row>
    <row r="4" spans="1:8" ht="12.75" customHeight="1">
      <c r="B4" s="496" t="s">
        <v>21</v>
      </c>
      <c r="C4" s="494"/>
      <c r="D4" s="494"/>
      <c r="E4" s="495"/>
    </row>
    <row r="5" spans="1:8" ht="12.75" customHeight="1">
      <c r="A5" s="341"/>
      <c r="B5" s="507" t="s">
        <v>403</v>
      </c>
      <c r="C5" s="493"/>
      <c r="D5" s="493"/>
      <c r="E5" s="508"/>
    </row>
    <row r="6" spans="1:8" ht="12.75" customHeight="1">
      <c r="A6" s="277"/>
      <c r="B6" s="207"/>
      <c r="C6" s="67"/>
      <c r="D6" s="67"/>
      <c r="E6" s="208"/>
    </row>
    <row r="7" spans="1:8" ht="26.25" customHeight="1">
      <c r="B7" s="505" t="s">
        <v>240</v>
      </c>
      <c r="C7" s="506"/>
      <c r="D7" s="342"/>
      <c r="E7" s="343">
        <v>2025</v>
      </c>
    </row>
    <row r="8" spans="1:8" ht="7.5" customHeight="1">
      <c r="B8" s="213"/>
      <c r="C8" s="104"/>
      <c r="D8" s="344"/>
      <c r="E8" s="103"/>
    </row>
    <row r="9" spans="1:8" ht="7.5" customHeight="1">
      <c r="B9" s="213"/>
      <c r="C9" s="104"/>
      <c r="D9" s="344"/>
      <c r="E9" s="103"/>
    </row>
    <row r="10" spans="1:8" ht="15" customHeight="1">
      <c r="B10" s="47" t="s">
        <v>409</v>
      </c>
      <c r="C10" s="48"/>
      <c r="D10" s="53"/>
      <c r="E10" s="51"/>
    </row>
    <row r="11" spans="1:8" ht="9" customHeight="1">
      <c r="B11" s="47"/>
      <c r="C11" s="48"/>
      <c r="D11" s="53"/>
      <c r="E11" s="345"/>
    </row>
    <row r="12" spans="1:8" ht="9" customHeight="1">
      <c r="B12" s="47"/>
      <c r="C12" s="48"/>
      <c r="D12" s="53"/>
      <c r="E12" s="345"/>
    </row>
    <row r="13" spans="1:8" ht="12" customHeight="1">
      <c r="B13" s="47" t="s">
        <v>410</v>
      </c>
      <c r="C13" s="48"/>
      <c r="D13" s="53"/>
      <c r="E13" s="346">
        <f>EA!D21+D28</f>
        <v>282590645.20999998</v>
      </c>
    </row>
    <row r="14" spans="1:8" ht="7.5" customHeight="1">
      <c r="B14" s="47"/>
      <c r="C14" s="48"/>
      <c r="D14" s="53"/>
      <c r="E14" s="345"/>
    </row>
    <row r="15" spans="1:8" ht="15" customHeight="1">
      <c r="B15" s="47" t="s">
        <v>411</v>
      </c>
      <c r="C15" s="48"/>
      <c r="D15" s="53"/>
      <c r="E15" s="347">
        <f>SUM(D18:D22)-0.22</f>
        <v>1263446.3199999998</v>
      </c>
      <c r="G15" s="40">
        <v>1754968</v>
      </c>
      <c r="H15" s="136">
        <f>G15-E15</f>
        <v>491521.68000000017</v>
      </c>
    </row>
    <row r="16" spans="1:8" ht="6.75" customHeight="1">
      <c r="B16" s="70"/>
      <c r="C16" s="49"/>
      <c r="D16" s="58"/>
      <c r="E16" s="348"/>
      <c r="G16" s="66"/>
    </row>
    <row r="17" spans="2:8" ht="15" customHeight="1">
      <c r="B17" s="70"/>
      <c r="C17" s="49"/>
      <c r="D17" s="58"/>
      <c r="E17" s="348"/>
    </row>
    <row r="18" spans="2:8" ht="15" customHeight="1">
      <c r="B18" s="70"/>
      <c r="C18" s="218" t="s">
        <v>412</v>
      </c>
      <c r="D18" s="240"/>
      <c r="E18" s="348"/>
    </row>
    <row r="19" spans="2:8" ht="15" customHeight="1">
      <c r="B19" s="70"/>
      <c r="C19" s="218" t="s">
        <v>413</v>
      </c>
      <c r="D19" s="240"/>
      <c r="E19" s="348"/>
    </row>
    <row r="20" spans="2:8" ht="15" customHeight="1">
      <c r="B20" s="70"/>
      <c r="C20" s="218" t="s">
        <v>414</v>
      </c>
      <c r="D20" s="240"/>
      <c r="E20" s="348"/>
    </row>
    <row r="21" spans="2:8" ht="15" customHeight="1">
      <c r="B21" s="70"/>
      <c r="C21" s="218" t="s">
        <v>415</v>
      </c>
      <c r="D21" s="240">
        <f>EA!D26</f>
        <v>5.16</v>
      </c>
      <c r="E21" s="348"/>
      <c r="G21" s="61">
        <f>EA!D26</f>
        <v>5.16</v>
      </c>
      <c r="H21" s="61">
        <f>D21-G21</f>
        <v>0</v>
      </c>
    </row>
    <row r="22" spans="2:8" ht="15" customHeight="1">
      <c r="B22" s="70"/>
      <c r="C22" s="218" t="s">
        <v>416</v>
      </c>
      <c r="D22" s="240">
        <f>EA!D19</f>
        <v>1263441.3799999999</v>
      </c>
      <c r="E22" s="348"/>
      <c r="G22" s="40">
        <f>EA!D19</f>
        <v>1263441.3799999999</v>
      </c>
      <c r="H22" s="61">
        <f>D22-G22</f>
        <v>0</v>
      </c>
    </row>
    <row r="23" spans="2:8" ht="7.5" customHeight="1">
      <c r="B23" s="70"/>
      <c r="C23" s="218"/>
      <c r="D23" s="240"/>
      <c r="E23" s="348"/>
    </row>
    <row r="24" spans="2:8" ht="15" customHeight="1">
      <c r="B24" s="47" t="s">
        <v>417</v>
      </c>
      <c r="C24" s="218"/>
      <c r="D24" s="240"/>
      <c r="E24" s="436">
        <f>SUM(D26:D29)</f>
        <v>0</v>
      </c>
      <c r="G24" s="40" t="s">
        <v>489</v>
      </c>
    </row>
    <row r="25" spans="2:8" ht="8.25" customHeight="1">
      <c r="B25" s="47"/>
      <c r="C25" s="218"/>
      <c r="D25" s="240"/>
      <c r="E25" s="348"/>
    </row>
    <row r="26" spans="2:8" ht="15" customHeight="1">
      <c r="B26" s="47"/>
      <c r="C26" s="218" t="s">
        <v>418</v>
      </c>
      <c r="D26" s="240"/>
      <c r="E26" s="348"/>
    </row>
    <row r="27" spans="2:8" ht="15" customHeight="1">
      <c r="B27" s="47"/>
      <c r="C27" s="218" t="s">
        <v>419</v>
      </c>
      <c r="D27" s="240"/>
      <c r="E27" s="348"/>
    </row>
    <row r="28" spans="2:8" ht="15" customHeight="1">
      <c r="B28" s="47"/>
      <c r="C28" s="218" t="s">
        <v>420</v>
      </c>
      <c r="D28" s="475"/>
      <c r="E28" s="348"/>
    </row>
    <row r="29" spans="2:8" ht="15" customHeight="1">
      <c r="B29" s="47"/>
      <c r="C29" s="218" t="s">
        <v>421</v>
      </c>
      <c r="D29" s="240"/>
      <c r="E29" s="348"/>
    </row>
    <row r="30" spans="2:8" ht="7.5" customHeight="1">
      <c r="B30" s="70"/>
      <c r="C30" s="49"/>
      <c r="D30" s="58"/>
      <c r="E30" s="345"/>
    </row>
    <row r="31" spans="2:8" ht="15" customHeight="1">
      <c r="B31" s="503" t="s">
        <v>422</v>
      </c>
      <c r="C31" s="504"/>
      <c r="D31" s="349"/>
      <c r="E31" s="346">
        <f>+E13+E15-E24</f>
        <v>283854091.52999997</v>
      </c>
      <c r="F31" s="240"/>
      <c r="G31" s="61">
        <f>EA!D34</f>
        <v>283854091.75</v>
      </c>
      <c r="H31" s="61">
        <f>E31-G31</f>
        <v>-0.22000002861022949</v>
      </c>
    </row>
    <row r="32" spans="2:8" ht="7.5" customHeight="1">
      <c r="B32" s="70"/>
      <c r="C32" s="49"/>
      <c r="D32" s="58"/>
      <c r="E32" s="350"/>
    </row>
    <row r="33" spans="2:5" ht="6.75" customHeight="1">
      <c r="B33" s="70"/>
      <c r="C33" s="49"/>
      <c r="D33" s="58"/>
      <c r="E33" s="348"/>
    </row>
    <row r="34" spans="2:5" ht="6.75" customHeight="1">
      <c r="B34" s="70"/>
      <c r="C34" s="49"/>
      <c r="D34" s="58"/>
      <c r="E34" s="348"/>
    </row>
    <row r="35" spans="2:5" ht="6.75" customHeight="1">
      <c r="B35" s="70"/>
      <c r="C35" s="49"/>
      <c r="D35" s="58"/>
      <c r="E35" s="348"/>
    </row>
    <row r="36" spans="2:5" ht="6.75" customHeight="1">
      <c r="B36" s="70"/>
      <c r="C36" s="49"/>
      <c r="D36" s="58"/>
      <c r="E36" s="348"/>
    </row>
    <row r="37" spans="2:5" ht="6.75" customHeight="1">
      <c r="B37" s="70"/>
      <c r="C37" s="49"/>
      <c r="D37" s="58"/>
      <c r="E37" s="348"/>
    </row>
    <row r="38" spans="2:5" ht="6.75" customHeight="1">
      <c r="B38" s="70"/>
      <c r="C38" s="49"/>
      <c r="D38" s="58"/>
      <c r="E38" s="348"/>
    </row>
    <row r="39" spans="2:5" ht="15" customHeight="1">
      <c r="B39" s="47" t="s">
        <v>423</v>
      </c>
      <c r="C39" s="49"/>
      <c r="D39" s="58"/>
      <c r="E39" s="346"/>
    </row>
    <row r="40" spans="2:5" ht="6.75" customHeight="1">
      <c r="B40" s="70"/>
      <c r="C40" s="49"/>
      <c r="D40" s="58"/>
      <c r="E40" s="345"/>
    </row>
    <row r="41" spans="2:5" ht="6.75" customHeight="1">
      <c r="B41" s="70"/>
      <c r="C41" s="49"/>
      <c r="D41" s="58"/>
      <c r="E41" s="345"/>
    </row>
    <row r="42" spans="2:5" ht="15" customHeight="1">
      <c r="B42" s="47" t="s">
        <v>424</v>
      </c>
      <c r="C42" s="218"/>
      <c r="D42" s="240"/>
      <c r="E42" s="347">
        <f>EA!D38+EA!D44</f>
        <v>247239079.39000002</v>
      </c>
    </row>
    <row r="43" spans="2:5" ht="8.25" customHeight="1">
      <c r="B43" s="47"/>
      <c r="C43" s="218"/>
      <c r="D43" s="240"/>
      <c r="E43" s="348"/>
    </row>
    <row r="44" spans="2:5">
      <c r="B44" s="47" t="s">
        <v>425</v>
      </c>
      <c r="C44" s="218"/>
      <c r="D44" s="240"/>
      <c r="E44" s="348">
        <f>SUM(D46:D66)</f>
        <v>0</v>
      </c>
    </row>
    <row r="45" spans="2:5" ht="6.75" customHeight="1">
      <c r="B45" s="70"/>
      <c r="C45" s="226"/>
      <c r="D45" s="241"/>
      <c r="E45" s="348"/>
    </row>
    <row r="46" spans="2:5" ht="15" customHeight="1">
      <c r="B46" s="70"/>
      <c r="C46" s="218" t="s">
        <v>426</v>
      </c>
      <c r="D46" s="240"/>
      <c r="E46" s="348"/>
    </row>
    <row r="47" spans="2:5" ht="15" customHeight="1">
      <c r="B47" s="70"/>
      <c r="C47" s="218" t="s">
        <v>9</v>
      </c>
      <c r="D47" s="240"/>
      <c r="E47" s="348"/>
    </row>
    <row r="48" spans="2:5" ht="15" customHeight="1">
      <c r="B48" s="70"/>
      <c r="C48" s="218" t="s">
        <v>427</v>
      </c>
      <c r="D48" s="240"/>
      <c r="E48" s="348"/>
    </row>
    <row r="49" spans="2:5" ht="15" customHeight="1">
      <c r="B49" s="70"/>
      <c r="C49" s="218" t="s">
        <v>428</v>
      </c>
      <c r="D49" s="240"/>
      <c r="E49" s="348"/>
    </row>
    <row r="50" spans="2:5" ht="15" customHeight="1">
      <c r="B50" s="70"/>
      <c r="C50" s="218" t="s">
        <v>429</v>
      </c>
      <c r="D50" s="240"/>
      <c r="E50" s="348"/>
    </row>
    <row r="51" spans="2:5" ht="15" customHeight="1">
      <c r="B51" s="70"/>
      <c r="C51" s="218" t="s">
        <v>430</v>
      </c>
      <c r="D51" s="240"/>
      <c r="E51" s="348"/>
    </row>
    <row r="52" spans="2:5" ht="15" customHeight="1">
      <c r="B52" s="70"/>
      <c r="C52" s="218" t="s">
        <v>431</v>
      </c>
      <c r="D52" s="240"/>
      <c r="E52" s="348"/>
    </row>
    <row r="53" spans="2:5" ht="15" customHeight="1">
      <c r="B53" s="70"/>
      <c r="C53" s="218" t="s">
        <v>432</v>
      </c>
      <c r="D53" s="240"/>
      <c r="E53" s="348"/>
    </row>
    <row r="54" spans="2:5" ht="15" customHeight="1">
      <c r="B54" s="70"/>
      <c r="C54" s="218" t="s">
        <v>433</v>
      </c>
      <c r="D54" s="240"/>
      <c r="E54" s="348"/>
    </row>
    <row r="55" spans="2:5" ht="15" customHeight="1">
      <c r="B55" s="70"/>
      <c r="C55" s="218" t="s">
        <v>434</v>
      </c>
      <c r="D55" s="240"/>
      <c r="E55" s="348"/>
    </row>
    <row r="56" spans="2:5" ht="15" customHeight="1">
      <c r="B56" s="70"/>
      <c r="C56" s="218" t="s">
        <v>435</v>
      </c>
      <c r="D56" s="240"/>
      <c r="E56" s="348"/>
    </row>
    <row r="57" spans="2:5" ht="15" customHeight="1">
      <c r="B57" s="70"/>
      <c r="C57" s="218" t="s">
        <v>436</v>
      </c>
      <c r="D57" s="240"/>
      <c r="E57" s="348"/>
    </row>
    <row r="58" spans="2:5" ht="15" customHeight="1">
      <c r="B58" s="70"/>
      <c r="C58" s="218" t="s">
        <v>437</v>
      </c>
      <c r="D58" s="240"/>
      <c r="E58" s="348"/>
    </row>
    <row r="59" spans="2:5" ht="15" customHeight="1">
      <c r="B59" s="70"/>
      <c r="C59" s="218" t="s">
        <v>438</v>
      </c>
      <c r="D59" s="240"/>
      <c r="E59" s="348"/>
    </row>
    <row r="60" spans="2:5" ht="15" customHeight="1">
      <c r="B60" s="70"/>
      <c r="C60" s="218" t="s">
        <v>439</v>
      </c>
      <c r="D60" s="240"/>
      <c r="E60" s="348"/>
    </row>
    <row r="61" spans="2:5" ht="15" customHeight="1">
      <c r="B61" s="70"/>
      <c r="C61" s="218" t="s">
        <v>440</v>
      </c>
      <c r="D61" s="240"/>
      <c r="E61" s="348"/>
    </row>
    <row r="62" spans="2:5" ht="15" customHeight="1">
      <c r="B62" s="70"/>
      <c r="C62" s="218" t="s">
        <v>441</v>
      </c>
      <c r="D62" s="240"/>
      <c r="E62" s="348"/>
    </row>
    <row r="63" spans="2:5" ht="15" customHeight="1">
      <c r="B63" s="70"/>
      <c r="C63" s="218" t="s">
        <v>442</v>
      </c>
      <c r="D63" s="240"/>
      <c r="E63" s="348"/>
    </row>
    <row r="64" spans="2:5" ht="15" customHeight="1">
      <c r="B64" s="70"/>
      <c r="C64" s="218" t="s">
        <v>443</v>
      </c>
      <c r="D64" s="240"/>
      <c r="E64" s="348"/>
    </row>
    <row r="65" spans="2:8" ht="15" customHeight="1">
      <c r="B65" s="70"/>
      <c r="C65" s="218" t="s">
        <v>444</v>
      </c>
      <c r="D65" s="240"/>
      <c r="E65" s="348"/>
    </row>
    <row r="66" spans="2:8" ht="15" customHeight="1">
      <c r="B66" s="70"/>
      <c r="C66" s="218" t="s">
        <v>445</v>
      </c>
      <c r="D66" s="240"/>
      <c r="E66" s="348"/>
    </row>
    <row r="67" spans="2:8" ht="6.75" customHeight="1">
      <c r="B67" s="70"/>
      <c r="C67" s="218"/>
      <c r="D67" s="240"/>
      <c r="E67" s="348"/>
    </row>
    <row r="68" spans="2:8" ht="15" customHeight="1">
      <c r="B68" s="47" t="s">
        <v>446</v>
      </c>
      <c r="C68" s="218"/>
      <c r="D68" s="240"/>
      <c r="E68" s="347">
        <f>SUM(D70:D76)</f>
        <v>7793922.4200000009</v>
      </c>
    </row>
    <row r="69" spans="2:8" ht="9.75" customHeight="1">
      <c r="B69" s="47"/>
      <c r="C69" s="218"/>
      <c r="D69" s="240"/>
      <c r="E69" s="348"/>
    </row>
    <row r="70" spans="2:8" ht="15" customHeight="1">
      <c r="B70" s="70"/>
      <c r="C70" s="218" t="s">
        <v>447</v>
      </c>
      <c r="D70" s="240">
        <f>EA!D70</f>
        <v>7793922.4200000009</v>
      </c>
      <c r="E70" s="348"/>
    </row>
    <row r="71" spans="2:8" ht="15" customHeight="1">
      <c r="B71" s="70"/>
      <c r="C71" s="218" t="s">
        <v>99</v>
      </c>
      <c r="D71" s="240"/>
      <c r="E71" s="348"/>
    </row>
    <row r="72" spans="2:8" ht="15" customHeight="1">
      <c r="B72" s="70"/>
      <c r="C72" s="218" t="s">
        <v>448</v>
      </c>
      <c r="D72" s="240"/>
      <c r="E72" s="348"/>
    </row>
    <row r="73" spans="2:8" ht="15" customHeight="1">
      <c r="B73" s="70"/>
      <c r="C73" s="218" t="s">
        <v>449</v>
      </c>
      <c r="D73" s="240"/>
      <c r="E73" s="348"/>
    </row>
    <row r="74" spans="2:8" ht="15" customHeight="1">
      <c r="B74" s="70"/>
      <c r="C74" s="218" t="s">
        <v>450</v>
      </c>
      <c r="D74" s="240"/>
      <c r="E74" s="348"/>
    </row>
    <row r="75" spans="2:8" ht="15" customHeight="1">
      <c r="B75" s="70"/>
      <c r="C75" s="218" t="s">
        <v>451</v>
      </c>
      <c r="D75" s="240"/>
      <c r="E75" s="348"/>
    </row>
    <row r="76" spans="2:8" ht="15" customHeight="1">
      <c r="B76" s="70"/>
      <c r="C76" s="218" t="s">
        <v>452</v>
      </c>
      <c r="D76" s="240"/>
      <c r="E76" s="348"/>
    </row>
    <row r="77" spans="2:8" ht="15" customHeight="1">
      <c r="B77" s="70"/>
      <c r="C77" s="218"/>
      <c r="D77" s="240"/>
      <c r="E77" s="348"/>
    </row>
    <row r="78" spans="2:8" ht="15" customHeight="1">
      <c r="B78" s="47" t="s">
        <v>453</v>
      </c>
      <c r="C78" s="218"/>
      <c r="D78" s="240"/>
      <c r="E78" s="347">
        <f>+E42-E44+E68</f>
        <v>255033001.81</v>
      </c>
      <c r="F78" s="61">
        <f>EA!D82</f>
        <v>255033001.81</v>
      </c>
      <c r="G78" s="136">
        <f>E78-F78</f>
        <v>0</v>
      </c>
    </row>
    <row r="79" spans="2:8" ht="5.25" customHeight="1">
      <c r="B79" s="500"/>
      <c r="C79" s="501"/>
      <c r="D79" s="351"/>
      <c r="E79" s="352"/>
      <c r="F79" s="136"/>
      <c r="H79" s="136"/>
    </row>
    <row r="80" spans="2:8" ht="5.25" customHeight="1">
      <c r="B80" s="70"/>
      <c r="C80" s="49"/>
      <c r="D80" s="58"/>
      <c r="E80" s="51"/>
    </row>
    <row r="81" spans="2:8" ht="12.75" customHeight="1">
      <c r="B81" s="47"/>
      <c r="C81" s="551" t="s">
        <v>103</v>
      </c>
      <c r="D81" s="551"/>
      <c r="E81" s="552"/>
    </row>
    <row r="82" spans="2:8" ht="15" customHeight="1">
      <c r="B82" s="47"/>
      <c r="C82" s="551"/>
      <c r="D82" s="551"/>
      <c r="E82" s="552"/>
    </row>
    <row r="83" spans="2:8" ht="15" customHeight="1">
      <c r="B83" s="47"/>
      <c r="C83" s="248"/>
      <c r="D83" s="353"/>
      <c r="E83" s="354"/>
    </row>
    <row r="84" spans="2:8" ht="15" customHeight="1">
      <c r="B84" s="47"/>
      <c r="C84" s="248"/>
      <c r="D84" s="353"/>
      <c r="E84" s="354"/>
    </row>
    <row r="85" spans="2:8" ht="15" customHeight="1">
      <c r="B85" s="47"/>
      <c r="C85" s="248"/>
      <c r="D85" s="353"/>
      <c r="E85" s="354"/>
    </row>
    <row r="86" spans="2:8" ht="15" customHeight="1">
      <c r="B86" s="47"/>
      <c r="C86" s="248"/>
      <c r="D86" s="353"/>
      <c r="E86" s="354"/>
    </row>
    <row r="87" spans="2:8" ht="15" customHeight="1">
      <c r="B87" s="47"/>
      <c r="C87" s="248"/>
      <c r="D87" s="353"/>
      <c r="E87" s="354"/>
    </row>
    <row r="88" spans="2:8" ht="15" customHeight="1">
      <c r="B88" s="47"/>
      <c r="C88" s="248"/>
      <c r="D88" s="353"/>
      <c r="E88" s="354"/>
    </row>
    <row r="89" spans="2:8" ht="15" customHeight="1">
      <c r="B89" s="47"/>
      <c r="C89" s="248"/>
      <c r="D89" s="353"/>
      <c r="E89" s="354"/>
    </row>
    <row r="90" spans="2:8" ht="15" customHeight="1">
      <c r="B90" s="47"/>
      <c r="C90" s="67" t="s">
        <v>479</v>
      </c>
      <c r="D90" s="493" t="s">
        <v>334</v>
      </c>
      <c r="E90" s="508"/>
      <c r="H90" s="250"/>
    </row>
    <row r="91" spans="2:8">
      <c r="B91" s="70"/>
      <c r="C91" s="68" t="s">
        <v>350</v>
      </c>
      <c r="D91" s="493" t="s">
        <v>336</v>
      </c>
      <c r="E91" s="508"/>
      <c r="F91" s="41"/>
      <c r="H91" s="250"/>
    </row>
    <row r="92" spans="2:8">
      <c r="B92" s="70"/>
      <c r="C92" s="67"/>
      <c r="D92" s="493" t="s">
        <v>337</v>
      </c>
      <c r="E92" s="508"/>
      <c r="H92" s="250"/>
    </row>
    <row r="93" spans="2:8">
      <c r="B93" s="70"/>
      <c r="C93" s="67"/>
      <c r="D93" s="355"/>
      <c r="E93" s="208"/>
      <c r="H93" s="250"/>
    </row>
    <row r="94" spans="2:8">
      <c r="B94" s="70"/>
      <c r="C94" s="67"/>
      <c r="D94" s="355"/>
      <c r="E94" s="208"/>
      <c r="H94" s="250"/>
    </row>
    <row r="95" spans="2:8" ht="5.25" customHeight="1" thickBot="1">
      <c r="B95" s="71"/>
      <c r="C95" s="195"/>
      <c r="D95" s="356"/>
      <c r="E95" s="357"/>
    </row>
    <row r="96" spans="2:8">
      <c r="B96" s="40"/>
      <c r="C96" s="69"/>
      <c r="D96" s="358"/>
      <c r="E96" s="273"/>
    </row>
    <row r="97" spans="2:5">
      <c r="B97" s="40"/>
      <c r="E97" s="136">
        <v>0</v>
      </c>
    </row>
    <row r="98" spans="2:5">
      <c r="B98" s="40"/>
    </row>
    <row r="99" spans="2:5">
      <c r="B99" s="40"/>
    </row>
    <row r="100" spans="2:5">
      <c r="B100" s="40"/>
    </row>
    <row r="101" spans="2:5">
      <c r="B101" s="40"/>
    </row>
    <row r="102" spans="2:5">
      <c r="B102" s="40"/>
    </row>
    <row r="103" spans="2:5">
      <c r="B103" s="40"/>
    </row>
    <row r="104" spans="2:5">
      <c r="B104" s="40"/>
    </row>
    <row r="105" spans="2:5">
      <c r="B105" s="40"/>
    </row>
    <row r="106" spans="2:5">
      <c r="B106" s="40"/>
    </row>
    <row r="107" spans="2:5">
      <c r="B107" s="40"/>
    </row>
    <row r="108" spans="2:5">
      <c r="B108" s="40"/>
    </row>
    <row r="109" spans="2:5">
      <c r="B109" s="40"/>
    </row>
    <row r="110" spans="2:5">
      <c r="B110" s="40"/>
    </row>
    <row r="111" spans="2:5">
      <c r="B111" s="40"/>
    </row>
    <row r="112" spans="2:5">
      <c r="B112" s="40"/>
    </row>
    <row r="113" spans="2:2">
      <c r="B113" s="40"/>
    </row>
    <row r="114" spans="2:2">
      <c r="B114" s="40"/>
    </row>
    <row r="115" spans="2:2">
      <c r="B115" s="40"/>
    </row>
    <row r="116" spans="2:2">
      <c r="B116" s="40"/>
    </row>
    <row r="117" spans="2:2">
      <c r="B117" s="40"/>
    </row>
    <row r="118" spans="2:2">
      <c r="B118" s="40"/>
    </row>
    <row r="119" spans="2:2">
      <c r="B119" s="40"/>
    </row>
    <row r="120" spans="2:2">
      <c r="B120" s="40"/>
    </row>
    <row r="121" spans="2:2">
      <c r="B121" s="40"/>
    </row>
    <row r="122" spans="2:2">
      <c r="B122" s="40"/>
    </row>
    <row r="123" spans="2:2">
      <c r="B123" s="40"/>
    </row>
    <row r="124" spans="2:2">
      <c r="B124" s="40"/>
    </row>
    <row r="125" spans="2:2">
      <c r="B125" s="40"/>
    </row>
    <row r="126" spans="2:2">
      <c r="B126" s="40"/>
    </row>
    <row r="127" spans="2:2">
      <c r="B127" s="40"/>
    </row>
    <row r="128" spans="2:2">
      <c r="B128" s="40"/>
    </row>
  </sheetData>
  <mergeCells count="11">
    <mergeCell ref="B79:C79"/>
    <mergeCell ref="D90:E90"/>
    <mergeCell ref="D91:E91"/>
    <mergeCell ref="D92:E92"/>
    <mergeCell ref="C81:E82"/>
    <mergeCell ref="B31:C31"/>
    <mergeCell ref="B2:E2"/>
    <mergeCell ref="B3:E3"/>
    <mergeCell ref="B4:E4"/>
    <mergeCell ref="B5:E5"/>
    <mergeCell ref="B7:C7"/>
  </mergeCells>
  <printOptions horizontalCentered="1"/>
  <pageMargins left="0" right="0" top="0.35433070866141736" bottom="0.35433070866141736" header="0" footer="0"/>
  <pageSetup scale="60" orientation="portrait" r:id="rId1"/>
  <rowBreaks count="1" manualBreakCount="1">
    <brk id="95" min="1" max="4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00FF99"/>
  </sheetPr>
  <dimension ref="B1:G49"/>
  <sheetViews>
    <sheetView zoomScaleNormal="100" workbookViewId="0">
      <selection activeCell="B23" sqref="B23"/>
    </sheetView>
  </sheetViews>
  <sheetFormatPr baseColWidth="10" defaultColWidth="11.42578125" defaultRowHeight="14.25"/>
  <cols>
    <col min="1" max="1" width="2" style="40" customWidth="1"/>
    <col min="2" max="2" width="36.140625" style="40" customWidth="1"/>
    <col min="3" max="3" width="14.42578125" style="40" customWidth="1"/>
    <col min="4" max="7" width="20.7109375" style="40" customWidth="1"/>
    <col min="8" max="16384" width="11.42578125" style="40"/>
  </cols>
  <sheetData>
    <row r="1" spans="2:7" ht="15" thickBot="1"/>
    <row r="2" spans="2:7" ht="12.75" customHeight="1">
      <c r="B2" s="497" t="s">
        <v>454</v>
      </c>
      <c r="C2" s="498"/>
      <c r="D2" s="498"/>
      <c r="E2" s="498"/>
      <c r="F2" s="498"/>
      <c r="G2" s="499"/>
    </row>
    <row r="3" spans="2:7" ht="12.75" customHeight="1">
      <c r="B3" s="496" t="s">
        <v>502</v>
      </c>
      <c r="C3" s="494"/>
      <c r="D3" s="494"/>
      <c r="E3" s="494"/>
      <c r="F3" s="494"/>
      <c r="G3" s="495"/>
    </row>
    <row r="4" spans="2:7" ht="15" customHeight="1">
      <c r="B4" s="507" t="s">
        <v>21</v>
      </c>
      <c r="C4" s="493"/>
      <c r="D4" s="493"/>
      <c r="E4" s="493"/>
      <c r="F4" s="493"/>
      <c r="G4" s="508"/>
    </row>
    <row r="5" spans="2:7" ht="15" customHeight="1">
      <c r="B5" s="569" t="s">
        <v>403</v>
      </c>
      <c r="C5" s="570"/>
      <c r="D5" s="570"/>
      <c r="E5" s="570"/>
      <c r="F5" s="570"/>
      <c r="G5" s="571"/>
    </row>
    <row r="6" spans="2:7">
      <c r="B6" s="70"/>
      <c r="C6" s="128"/>
      <c r="D6" s="131"/>
      <c r="E6" s="56"/>
      <c r="F6" s="56"/>
      <c r="G6" s="51"/>
    </row>
    <row r="7" spans="2:7" ht="15.75" customHeight="1">
      <c r="B7" s="572" t="s">
        <v>455</v>
      </c>
      <c r="C7" s="573" t="s">
        <v>456</v>
      </c>
      <c r="D7" s="573" t="s">
        <v>457</v>
      </c>
      <c r="E7" s="573"/>
      <c r="F7" s="573" t="s">
        <v>458</v>
      </c>
      <c r="G7" s="574"/>
    </row>
    <row r="8" spans="2:7" ht="38.25" customHeight="1">
      <c r="B8" s="572"/>
      <c r="C8" s="573"/>
      <c r="D8" s="359" t="s">
        <v>459</v>
      </c>
      <c r="E8" s="359" t="s">
        <v>460</v>
      </c>
      <c r="F8" s="359" t="s">
        <v>461</v>
      </c>
      <c r="G8" s="360" t="s">
        <v>462</v>
      </c>
    </row>
    <row r="9" spans="2:7">
      <c r="B9" s="361" t="s">
        <v>463</v>
      </c>
      <c r="C9" s="362"/>
      <c r="D9" s="362"/>
      <c r="E9" s="362"/>
      <c r="F9" s="362"/>
      <c r="G9" s="363"/>
    </row>
    <row r="10" spans="2:7">
      <c r="B10" s="361" t="s">
        <v>464</v>
      </c>
      <c r="C10" s="362"/>
      <c r="D10" s="362"/>
      <c r="E10" s="362"/>
      <c r="F10" s="362"/>
      <c r="G10" s="363"/>
    </row>
    <row r="11" spans="2:7">
      <c r="B11" s="361" t="s">
        <v>465</v>
      </c>
      <c r="C11" s="362"/>
      <c r="D11" s="362"/>
      <c r="E11" s="362"/>
      <c r="F11" s="362"/>
      <c r="G11" s="363"/>
    </row>
    <row r="12" spans="2:7">
      <c r="B12" s="361" t="s">
        <v>466</v>
      </c>
      <c r="C12" s="362"/>
      <c r="D12" s="362"/>
      <c r="E12" s="362"/>
      <c r="F12" s="362"/>
      <c r="G12" s="363"/>
    </row>
    <row r="13" spans="2:7">
      <c r="B13" s="361" t="s">
        <v>467</v>
      </c>
      <c r="C13" s="439">
        <v>19</v>
      </c>
      <c r="D13" s="439">
        <v>2</v>
      </c>
      <c r="E13" s="439">
        <v>17</v>
      </c>
      <c r="F13" s="440">
        <v>27165062</v>
      </c>
      <c r="G13" s="364">
        <v>0</v>
      </c>
    </row>
    <row r="14" spans="2:7">
      <c r="B14" s="361" t="s">
        <v>468</v>
      </c>
      <c r="C14" s="218"/>
      <c r="D14" s="218"/>
      <c r="E14" s="218"/>
      <c r="F14" s="365"/>
      <c r="G14" s="363"/>
    </row>
    <row r="15" spans="2:7">
      <c r="B15" s="361" t="s">
        <v>469</v>
      </c>
      <c r="C15" s="218"/>
      <c r="D15" s="218"/>
      <c r="E15" s="218"/>
      <c r="F15" s="365"/>
      <c r="G15" s="363"/>
    </row>
    <row r="16" spans="2:7">
      <c r="B16" s="366" t="s">
        <v>470</v>
      </c>
      <c r="C16" s="367">
        <f>SUM(C9:C15)</f>
        <v>19</v>
      </c>
      <c r="D16" s="367">
        <f>SUM(D9:D15)</f>
        <v>2</v>
      </c>
      <c r="E16" s="367">
        <f>SUM(E9:E15)</f>
        <v>17</v>
      </c>
      <c r="F16" s="368">
        <f>SUM(F9:F15)</f>
        <v>27165062</v>
      </c>
      <c r="G16" s="369">
        <f>SUM(G9:G15)</f>
        <v>0</v>
      </c>
    </row>
    <row r="17" spans="2:7">
      <c r="B17" s="370"/>
      <c r="C17" s="119"/>
      <c r="D17" s="120"/>
      <c r="E17" s="58"/>
      <c r="F17" s="121"/>
      <c r="G17" s="51"/>
    </row>
    <row r="18" spans="2:7">
      <c r="B18" s="371"/>
      <c r="C18" s="119"/>
      <c r="D18" s="120"/>
      <c r="E18" s="58"/>
      <c r="F18" s="121"/>
      <c r="G18" s="51"/>
    </row>
    <row r="19" spans="2:7">
      <c r="B19" s="70"/>
      <c r="C19" s="128"/>
      <c r="D19" s="158"/>
      <c r="E19" s="58"/>
      <c r="F19" s="121"/>
      <c r="G19" s="51"/>
    </row>
    <row r="20" spans="2:7" ht="15.75" customHeight="1">
      <c r="B20" s="371"/>
      <c r="C20" s="128"/>
      <c r="D20" s="158"/>
      <c r="E20" s="58"/>
      <c r="F20" s="121"/>
      <c r="G20" s="51"/>
    </row>
    <row r="21" spans="2:7">
      <c r="B21" s="70"/>
      <c r="C21" s="49"/>
      <c r="D21" s="49"/>
      <c r="E21" s="49"/>
      <c r="F21" s="49"/>
      <c r="G21" s="51"/>
    </row>
    <row r="22" spans="2:7">
      <c r="B22" s="70"/>
      <c r="C22" s="49"/>
      <c r="D22" s="49"/>
      <c r="E22" s="49"/>
      <c r="F22" s="49"/>
      <c r="G22" s="51"/>
    </row>
    <row r="23" spans="2:7">
      <c r="B23" s="70"/>
      <c r="C23" s="49"/>
      <c r="D23" s="49"/>
      <c r="E23" s="49"/>
      <c r="F23" s="49"/>
      <c r="G23" s="51"/>
    </row>
    <row r="24" spans="2:7">
      <c r="B24" s="70"/>
      <c r="C24" s="49"/>
      <c r="D24" s="49"/>
      <c r="E24" s="49"/>
      <c r="F24" s="49"/>
      <c r="G24" s="51"/>
    </row>
    <row r="25" spans="2:7">
      <c r="B25" s="70"/>
      <c r="C25" s="49"/>
      <c r="D25" s="49"/>
      <c r="E25" s="49"/>
      <c r="F25" s="49"/>
      <c r="G25" s="51"/>
    </row>
    <row r="26" spans="2:7">
      <c r="B26" s="70"/>
      <c r="C26" s="49"/>
      <c r="D26" s="49"/>
      <c r="E26" s="49"/>
      <c r="F26" s="49"/>
      <c r="G26" s="51"/>
    </row>
    <row r="27" spans="2:7">
      <c r="B27" s="70"/>
      <c r="C27" s="49"/>
      <c r="D27" s="49"/>
      <c r="E27" s="49"/>
      <c r="F27" s="49"/>
      <c r="G27" s="51"/>
    </row>
    <row r="28" spans="2:7">
      <c r="B28" s="70"/>
      <c r="C28" s="49"/>
      <c r="D28" s="49"/>
      <c r="E28" s="49"/>
      <c r="F28" s="49"/>
      <c r="G28" s="51"/>
    </row>
    <row r="29" spans="2:7">
      <c r="B29" s="70"/>
      <c r="C29" s="49"/>
      <c r="D29" s="49"/>
      <c r="E29" s="49"/>
      <c r="F29" s="49"/>
      <c r="G29" s="51"/>
    </row>
    <row r="30" spans="2:7">
      <c r="B30" s="70"/>
      <c r="C30" s="49"/>
      <c r="D30" s="49"/>
      <c r="E30" s="49"/>
      <c r="F30" s="49"/>
      <c r="G30" s="51"/>
    </row>
    <row r="31" spans="2:7">
      <c r="B31" s="70"/>
      <c r="C31" s="49"/>
      <c r="D31" s="49"/>
      <c r="E31" s="49"/>
      <c r="F31" s="49"/>
      <c r="G31" s="51"/>
    </row>
    <row r="32" spans="2:7">
      <c r="B32" s="90"/>
      <c r="C32" s="63"/>
      <c r="D32" s="63"/>
      <c r="E32" s="63"/>
      <c r="F32" s="63"/>
      <c r="G32" s="65"/>
    </row>
    <row r="33" spans="2:7">
      <c r="B33" s="70"/>
      <c r="C33" s="49"/>
      <c r="D33" s="49"/>
      <c r="E33" s="49"/>
      <c r="F33" s="49"/>
      <c r="G33" s="51"/>
    </row>
    <row r="34" spans="2:7">
      <c r="B34" s="70"/>
      <c r="C34" s="49"/>
      <c r="D34" s="49"/>
      <c r="E34" s="49"/>
      <c r="F34" s="49"/>
      <c r="G34" s="51"/>
    </row>
    <row r="35" spans="2:7">
      <c r="B35" s="70"/>
      <c r="C35" s="49"/>
      <c r="D35" s="49"/>
      <c r="E35" s="49"/>
      <c r="F35" s="49"/>
      <c r="G35" s="51"/>
    </row>
    <row r="36" spans="2:7">
      <c r="B36" s="70"/>
      <c r="C36" s="49"/>
      <c r="D36" s="67"/>
      <c r="E36" s="49"/>
      <c r="F36" s="49"/>
      <c r="G36" s="51"/>
    </row>
    <row r="37" spans="2:7">
      <c r="B37" s="507" t="s">
        <v>479</v>
      </c>
      <c r="C37" s="493"/>
      <c r="D37" s="493"/>
      <c r="E37" s="493" t="s">
        <v>334</v>
      </c>
      <c r="F37" s="493"/>
      <c r="G37" s="278"/>
    </row>
    <row r="38" spans="2:7" s="41" customFormat="1">
      <c r="B38" s="567" t="s">
        <v>350</v>
      </c>
      <c r="C38" s="568"/>
      <c r="D38" s="568"/>
      <c r="E38" s="493" t="s">
        <v>335</v>
      </c>
      <c r="F38" s="493"/>
      <c r="G38" s="278"/>
    </row>
    <row r="39" spans="2:7">
      <c r="B39" s="234"/>
      <c r="C39" s="187"/>
      <c r="D39" s="187"/>
      <c r="E39" s="187"/>
      <c r="F39" s="187"/>
      <c r="G39" s="372"/>
    </row>
    <row r="40" spans="2:7">
      <c r="B40" s="234"/>
      <c r="C40" s="187"/>
      <c r="D40" s="187"/>
      <c r="E40" s="187"/>
      <c r="F40" s="187"/>
      <c r="G40" s="372"/>
    </row>
    <row r="41" spans="2:7">
      <c r="B41" s="234"/>
      <c r="C41" s="187"/>
      <c r="D41" s="49"/>
      <c r="E41" s="187"/>
      <c r="F41" s="187"/>
      <c r="G41" s="372"/>
    </row>
    <row r="42" spans="2:7" ht="15" thickBot="1">
      <c r="B42" s="373"/>
      <c r="C42" s="72"/>
      <c r="D42" s="72"/>
      <c r="E42" s="72"/>
      <c r="F42" s="72"/>
      <c r="G42" s="74"/>
    </row>
    <row r="45" spans="2:7">
      <c r="D45" s="61"/>
    </row>
    <row r="46" spans="2:7">
      <c r="D46" s="136"/>
    </row>
    <row r="47" spans="2:7">
      <c r="D47" s="136"/>
    </row>
    <row r="48" spans="2:7">
      <c r="D48" s="136"/>
    </row>
    <row r="49" spans="4:4">
      <c r="D49" s="136"/>
    </row>
  </sheetData>
  <mergeCells count="12">
    <mergeCell ref="B37:D37"/>
    <mergeCell ref="E37:F37"/>
    <mergeCell ref="B38:D38"/>
    <mergeCell ref="E38:F38"/>
    <mergeCell ref="B2:G2"/>
    <mergeCell ref="B3:G3"/>
    <mergeCell ref="B4:G4"/>
    <mergeCell ref="B5:G5"/>
    <mergeCell ref="B7:B8"/>
    <mergeCell ref="C7:C8"/>
    <mergeCell ref="D7:E7"/>
    <mergeCell ref="F7:G7"/>
  </mergeCells>
  <printOptions horizontalCentered="1"/>
  <pageMargins left="0" right="0" top="0.35433070866141736" bottom="0.35433070866141736" header="0" footer="0"/>
  <pageSetup scale="88" orientation="landscape" r:id="rId1"/>
  <rowBreaks count="1" manualBreakCount="1">
    <brk id="42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00B0F0"/>
    <pageSetUpPr fitToPage="1"/>
  </sheetPr>
  <dimension ref="A1:AF95"/>
  <sheetViews>
    <sheetView topLeftCell="I1" zoomScale="85" zoomScaleNormal="85" workbookViewId="0">
      <selection activeCell="S12" sqref="S12"/>
    </sheetView>
  </sheetViews>
  <sheetFormatPr baseColWidth="10" defaultColWidth="11.42578125" defaultRowHeight="14.25"/>
  <cols>
    <col min="1" max="1" width="2.7109375" style="77" customWidth="1"/>
    <col min="2" max="2" width="1.5703125" style="77" customWidth="1"/>
    <col min="3" max="3" width="49.140625" style="77" customWidth="1"/>
    <col min="4" max="4" width="18.85546875" style="77" bestFit="1" customWidth="1"/>
    <col min="5" max="5" width="18.5703125" style="40" bestFit="1" customWidth="1"/>
    <col min="6" max="6" width="15.42578125" style="77" customWidth="1"/>
    <col min="7" max="7" width="13.42578125" style="77" customWidth="1"/>
    <col min="8" max="8" width="3.28515625" style="77" customWidth="1"/>
    <col min="9" max="9" width="7.140625" style="77" customWidth="1"/>
    <col min="10" max="10" width="66.5703125" style="77" customWidth="1"/>
    <col min="11" max="11" width="20.85546875" style="197" bestFit="1" customWidth="1"/>
    <col min="12" max="12" width="21.140625" style="77" customWidth="1"/>
    <col min="13" max="13" width="2.5703125" style="77" hidden="1" customWidth="1"/>
    <col min="14" max="14" width="3" style="77" hidden="1" customWidth="1"/>
    <col min="15" max="15" width="2.140625" style="77" customWidth="1"/>
    <col min="16" max="16" width="11.7109375" style="77" customWidth="1"/>
    <col min="17" max="17" width="15.7109375" style="77" bestFit="1" customWidth="1"/>
    <col min="18" max="18" width="16.140625" style="77" customWidth="1"/>
    <col min="19" max="19" width="15.7109375" style="77" bestFit="1" customWidth="1"/>
    <col min="20" max="20" width="14.5703125" style="77" customWidth="1"/>
    <col min="21" max="21" width="2.7109375" style="77" customWidth="1"/>
    <col min="22" max="22" width="2.42578125" style="77" customWidth="1"/>
    <col min="23" max="23" width="6.85546875" style="77" customWidth="1"/>
    <col min="24" max="24" width="23.28515625" style="77" bestFit="1" customWidth="1"/>
    <col min="25" max="25" width="16.5703125" style="77" customWidth="1"/>
    <col min="26" max="26" width="11.42578125" style="77" bestFit="1" customWidth="1"/>
    <col min="27" max="27" width="11.42578125" style="77"/>
    <col min="28" max="28" width="14.28515625" style="77" customWidth="1"/>
    <col min="29" max="29" width="15" style="77" customWidth="1"/>
    <col min="30" max="30" width="19.42578125" style="78" bestFit="1" customWidth="1"/>
    <col min="31" max="31" width="13.28515625" style="78" bestFit="1" customWidth="1"/>
    <col min="32" max="32" width="11.7109375" style="77" bestFit="1" customWidth="1"/>
    <col min="33" max="16384" width="11.42578125" style="77"/>
  </cols>
  <sheetData>
    <row r="1" spans="1:31" ht="15" thickBot="1">
      <c r="A1" s="40"/>
      <c r="B1" s="40"/>
      <c r="C1" s="40"/>
      <c r="D1" s="40"/>
      <c r="F1" s="40"/>
      <c r="G1" s="40"/>
      <c r="H1" s="40"/>
      <c r="I1" s="40"/>
      <c r="J1" s="40"/>
      <c r="K1" s="76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31" ht="12.75" customHeight="1">
      <c r="A2" s="40"/>
      <c r="B2" s="482" t="s">
        <v>356</v>
      </c>
      <c r="C2" s="483"/>
      <c r="D2" s="483"/>
      <c r="E2" s="483"/>
      <c r="F2" s="483"/>
      <c r="G2" s="483"/>
      <c r="H2" s="483"/>
      <c r="I2" s="483"/>
      <c r="J2" s="483"/>
      <c r="K2" s="483"/>
      <c r="L2" s="484"/>
      <c r="M2" s="79"/>
      <c r="N2" s="80"/>
      <c r="O2" s="40"/>
      <c r="P2" s="40"/>
      <c r="Q2" s="497" t="s">
        <v>471</v>
      </c>
      <c r="R2" s="498"/>
      <c r="S2" s="498"/>
      <c r="T2" s="499"/>
      <c r="U2" s="40"/>
      <c r="V2" s="40"/>
      <c r="W2" s="40"/>
      <c r="X2" s="81" t="s">
        <v>233</v>
      </c>
    </row>
    <row r="3" spans="1:31" s="82" customFormat="1" ht="12.75" customHeight="1">
      <c r="B3" s="485" t="s">
        <v>505</v>
      </c>
      <c r="C3" s="486"/>
      <c r="D3" s="486"/>
      <c r="E3" s="486"/>
      <c r="F3" s="486"/>
      <c r="G3" s="486"/>
      <c r="H3" s="486"/>
      <c r="I3" s="486"/>
      <c r="J3" s="486"/>
      <c r="K3" s="486"/>
      <c r="L3" s="487"/>
      <c r="M3" s="83"/>
      <c r="N3" s="84"/>
      <c r="Q3" s="377"/>
      <c r="R3" s="378"/>
      <c r="S3" s="378"/>
      <c r="T3" s="379"/>
      <c r="Z3" s="85"/>
      <c r="AA3" s="85"/>
      <c r="AB3" s="85"/>
      <c r="AC3" s="85"/>
      <c r="AD3" s="86"/>
      <c r="AE3" s="86"/>
    </row>
    <row r="4" spans="1:31" s="82" customFormat="1">
      <c r="B4" s="496" t="s">
        <v>21</v>
      </c>
      <c r="C4" s="494"/>
      <c r="D4" s="494"/>
      <c r="E4" s="494"/>
      <c r="F4" s="494"/>
      <c r="G4" s="494"/>
      <c r="H4" s="494"/>
      <c r="I4" s="494"/>
      <c r="J4" s="494"/>
      <c r="K4" s="494"/>
      <c r="L4" s="495"/>
      <c r="M4" s="87"/>
      <c r="N4" s="88"/>
      <c r="Q4" s="377"/>
      <c r="R4" s="378"/>
      <c r="S4" s="378"/>
      <c r="T4" s="379"/>
      <c r="Z4" s="85"/>
      <c r="AA4" s="85"/>
      <c r="AB4" s="85"/>
      <c r="AC4" s="85"/>
      <c r="AD4" s="86"/>
      <c r="AE4" s="86"/>
    </row>
    <row r="5" spans="1:31" s="40" customFormat="1" ht="12.75" customHeight="1">
      <c r="B5" s="70"/>
      <c r="C5" s="494" t="s">
        <v>403</v>
      </c>
      <c r="D5" s="494"/>
      <c r="E5" s="494"/>
      <c r="F5" s="494"/>
      <c r="G5" s="494"/>
      <c r="H5" s="494"/>
      <c r="I5" s="494"/>
      <c r="J5" s="494"/>
      <c r="K5" s="494"/>
      <c r="L5" s="495"/>
      <c r="M5" s="49"/>
      <c r="N5" s="51"/>
      <c r="Q5" s="410" t="s">
        <v>231</v>
      </c>
      <c r="R5" s="89" t="s">
        <v>232</v>
      </c>
      <c r="S5" s="89" t="s">
        <v>148</v>
      </c>
      <c r="T5" s="411" t="s">
        <v>149</v>
      </c>
      <c r="X5" s="489" t="s">
        <v>234</v>
      </c>
      <c r="Y5" s="490" t="s">
        <v>235</v>
      </c>
      <c r="Z5" s="89" t="s">
        <v>231</v>
      </c>
      <c r="AA5" s="89" t="s">
        <v>232</v>
      </c>
      <c r="AB5" s="89" t="s">
        <v>148</v>
      </c>
      <c r="AC5" s="89" t="s">
        <v>149</v>
      </c>
      <c r="AD5" s="75"/>
      <c r="AE5" s="75"/>
    </row>
    <row r="6" spans="1:31" s="40" customFormat="1" ht="12.75" customHeight="1">
      <c r="B6" s="90"/>
      <c r="C6" s="91"/>
      <c r="D6" s="91"/>
      <c r="E6" s="91"/>
      <c r="F6" s="91"/>
      <c r="G6" s="91"/>
      <c r="H6" s="91"/>
      <c r="I6" s="91"/>
      <c r="J6" s="91"/>
      <c r="K6" s="91"/>
      <c r="L6" s="92"/>
      <c r="M6" s="49"/>
      <c r="N6" s="51"/>
      <c r="Q6" s="410"/>
      <c r="R6" s="89"/>
      <c r="S6" s="89"/>
      <c r="T6" s="411"/>
      <c r="X6" s="489"/>
      <c r="Y6" s="490"/>
      <c r="Z6" s="89"/>
      <c r="AA6" s="89"/>
      <c r="AB6" s="89"/>
      <c r="AC6" s="89"/>
      <c r="AD6" s="75"/>
      <c r="AE6" s="75"/>
    </row>
    <row r="7" spans="1:31" ht="21.75" customHeight="1" thickBot="1">
      <c r="A7" s="40"/>
      <c r="B7" s="491" t="s">
        <v>240</v>
      </c>
      <c r="C7" s="492"/>
      <c r="D7" s="93">
        <v>2025</v>
      </c>
      <c r="E7" s="93">
        <v>2024</v>
      </c>
      <c r="F7" s="94" t="s">
        <v>139</v>
      </c>
      <c r="G7" s="94" t="s">
        <v>122</v>
      </c>
      <c r="H7" s="94"/>
      <c r="I7" s="94"/>
      <c r="J7" s="95" t="s">
        <v>240</v>
      </c>
      <c r="K7" s="93">
        <v>2025</v>
      </c>
      <c r="L7" s="96">
        <v>2024</v>
      </c>
      <c r="M7" s="97" t="s">
        <v>139</v>
      </c>
      <c r="N7" s="98" t="s">
        <v>122</v>
      </c>
      <c r="O7" s="99"/>
      <c r="P7" s="99"/>
      <c r="Q7" s="412" t="s">
        <v>146</v>
      </c>
      <c r="R7" s="408" t="s">
        <v>147</v>
      </c>
      <c r="S7" s="408" t="s">
        <v>146</v>
      </c>
      <c r="T7" s="413" t="s">
        <v>147</v>
      </c>
      <c r="U7" s="99"/>
      <c r="V7" s="99"/>
      <c r="W7" s="99"/>
      <c r="X7" s="489"/>
      <c r="Y7" s="490"/>
      <c r="Z7" s="100" t="s">
        <v>146</v>
      </c>
      <c r="AA7" s="100" t="s">
        <v>147</v>
      </c>
      <c r="AB7" s="100" t="s">
        <v>146</v>
      </c>
      <c r="AC7" s="100" t="s">
        <v>147</v>
      </c>
    </row>
    <row r="8" spans="1:31">
      <c r="A8" s="40"/>
      <c r="B8" s="47" t="s">
        <v>0</v>
      </c>
      <c r="C8" s="48"/>
      <c r="D8" s="49"/>
      <c r="E8" s="49"/>
      <c r="F8" s="49"/>
      <c r="G8" s="49"/>
      <c r="H8" s="49"/>
      <c r="I8" s="48" t="s">
        <v>1</v>
      </c>
      <c r="J8" s="101"/>
      <c r="K8" s="102"/>
      <c r="L8" s="103"/>
      <c r="M8" s="104"/>
      <c r="N8" s="103"/>
      <c r="O8" s="104"/>
      <c r="P8" s="40"/>
      <c r="Q8" s="70"/>
      <c r="R8" s="49"/>
      <c r="S8" s="49"/>
      <c r="T8" s="51"/>
      <c r="U8" s="40"/>
      <c r="V8" s="40"/>
      <c r="W8" s="40"/>
      <c r="X8" s="82"/>
      <c r="Y8" s="82"/>
      <c r="Z8" s="105"/>
      <c r="AA8" s="106"/>
      <c r="AB8" s="106"/>
      <c r="AC8" s="107"/>
      <c r="AD8" s="108"/>
    </row>
    <row r="9" spans="1:31">
      <c r="A9" s="40"/>
      <c r="B9" s="47"/>
      <c r="C9" s="48"/>
      <c r="D9" s="49"/>
      <c r="E9" s="49"/>
      <c r="F9" s="49"/>
      <c r="G9" s="49"/>
      <c r="H9" s="49"/>
      <c r="I9" s="49"/>
      <c r="J9" s="48"/>
      <c r="K9" s="102"/>
      <c r="L9" s="103"/>
      <c r="M9" s="109"/>
      <c r="N9" s="103"/>
      <c r="O9" s="104"/>
      <c r="P9" s="49"/>
      <c r="Q9" s="377"/>
      <c r="R9" s="378"/>
      <c r="S9" s="378"/>
      <c r="T9" s="379"/>
      <c r="U9" s="82"/>
      <c r="V9" s="40"/>
      <c r="W9" s="40"/>
      <c r="X9" s="82"/>
      <c r="Y9" s="82"/>
      <c r="Z9" s="110"/>
      <c r="AA9" s="111"/>
      <c r="AB9" s="111"/>
      <c r="AC9" s="112"/>
      <c r="AD9" s="108"/>
    </row>
    <row r="10" spans="1:31">
      <c r="A10" s="40"/>
      <c r="B10" s="47" t="s">
        <v>26</v>
      </c>
      <c r="C10" s="48"/>
      <c r="D10" s="50"/>
      <c r="E10" s="50"/>
      <c r="F10" s="50"/>
      <c r="G10" s="50"/>
      <c r="H10" s="49"/>
      <c r="I10" s="48" t="s">
        <v>48</v>
      </c>
      <c r="J10" s="49"/>
      <c r="K10" s="113"/>
      <c r="L10" s="114"/>
      <c r="M10" s="115"/>
      <c r="N10" s="114"/>
      <c r="O10" s="116"/>
      <c r="P10" s="50"/>
      <c r="Q10" s="390"/>
      <c r="R10" s="391"/>
      <c r="S10" s="391"/>
      <c r="T10" s="392"/>
      <c r="U10" s="86"/>
      <c r="V10" s="75"/>
      <c r="W10" s="75"/>
      <c r="X10" s="82"/>
      <c r="Y10" s="82"/>
      <c r="Z10" s="110"/>
      <c r="AA10" s="111"/>
      <c r="AB10" s="111"/>
      <c r="AC10" s="112"/>
      <c r="AD10" s="108"/>
    </row>
    <row r="11" spans="1:31">
      <c r="A11" s="40"/>
      <c r="B11" s="47"/>
      <c r="C11" s="48"/>
      <c r="D11" s="117"/>
      <c r="E11" s="117"/>
      <c r="F11" s="50"/>
      <c r="G11" s="50"/>
      <c r="H11" s="49"/>
      <c r="I11" s="49"/>
      <c r="J11" s="48"/>
      <c r="K11" s="118"/>
      <c r="L11" s="114"/>
      <c r="M11" s="115"/>
      <c r="N11" s="114"/>
      <c r="O11" s="116"/>
      <c r="P11" s="50"/>
      <c r="Q11" s="390"/>
      <c r="R11" s="391"/>
      <c r="S11" s="391"/>
      <c r="T11" s="392"/>
      <c r="U11" s="86"/>
      <c r="V11" s="75"/>
      <c r="W11" s="75"/>
      <c r="X11" s="82"/>
      <c r="Y11" s="82"/>
      <c r="Z11" s="110"/>
      <c r="AA11" s="111"/>
      <c r="AB11" s="111"/>
      <c r="AC11" s="112"/>
      <c r="AD11" s="108"/>
    </row>
    <row r="12" spans="1:31">
      <c r="A12" s="40"/>
      <c r="B12" s="70"/>
      <c r="C12" s="49" t="s">
        <v>27</v>
      </c>
      <c r="D12" s="119">
        <f>bal_02!H2+bal_02!H3</f>
        <v>44160845.010000005</v>
      </c>
      <c r="E12" s="120">
        <v>7671391</v>
      </c>
      <c r="F12" s="58">
        <f>+D12-E12</f>
        <v>36489454.010000005</v>
      </c>
      <c r="G12" s="121">
        <f>+F12/E12</f>
        <v>4.7565629245074339</v>
      </c>
      <c r="H12" s="49"/>
      <c r="I12" s="49"/>
      <c r="J12" s="49" t="s">
        <v>42</v>
      </c>
      <c r="K12" s="122">
        <f>-bal_02!H19-bal_02!H20-bal_02!H21-bal_02!H22-0.33</f>
        <v>5309837.99</v>
      </c>
      <c r="L12" s="123">
        <v>0</v>
      </c>
      <c r="M12" s="124">
        <f>+K12-L12</f>
        <v>5309837.99</v>
      </c>
      <c r="N12" s="125" t="e">
        <f>+M12/L12</f>
        <v>#DIV/0!</v>
      </c>
      <c r="O12" s="126"/>
      <c r="P12" s="126"/>
      <c r="Q12" s="393">
        <f>IF(F12&lt;0,-F12,0)</f>
        <v>0</v>
      </c>
      <c r="R12" s="394">
        <f t="shared" ref="R12:R18" si="0">IF(F12&gt;0,F12,0)</f>
        <v>36489454.010000005</v>
      </c>
      <c r="S12" s="395">
        <f>IF(M12&gt;0,M12,0)</f>
        <v>5309837.99</v>
      </c>
      <c r="T12" s="112">
        <f>IF(M12&lt;0,-M12,0)</f>
        <v>0</v>
      </c>
      <c r="U12" s="127"/>
      <c r="V12" s="61"/>
      <c r="W12" s="61"/>
      <c r="X12" s="127"/>
      <c r="Y12" s="127"/>
      <c r="Z12" s="110">
        <f>Q12</f>
        <v>0</v>
      </c>
      <c r="AA12" s="111"/>
      <c r="AB12" s="111">
        <f>S12+X12</f>
        <v>5309837.99</v>
      </c>
      <c r="AC12" s="112">
        <f>T12</f>
        <v>0</v>
      </c>
      <c r="AD12" s="108"/>
    </row>
    <row r="13" spans="1:31">
      <c r="A13" s="40"/>
      <c r="B13" s="70"/>
      <c r="C13" s="49" t="s">
        <v>212</v>
      </c>
      <c r="D13" s="122">
        <f>bal_02!H5+bal_02!H6</f>
        <v>649242.94999999995</v>
      </c>
      <c r="E13" s="120">
        <v>658214</v>
      </c>
      <c r="F13" s="58">
        <f>+D13-E13</f>
        <v>-8971.0500000000466</v>
      </c>
      <c r="G13" s="121">
        <f>+F13/E13</f>
        <v>-1.3629381933535365E-2</v>
      </c>
      <c r="H13" s="49"/>
      <c r="I13" s="49"/>
      <c r="J13" s="49" t="s">
        <v>50</v>
      </c>
      <c r="K13" s="128">
        <v>0</v>
      </c>
      <c r="L13" s="129">
        <v>0</v>
      </c>
      <c r="M13" s="124">
        <f>+K13-L13</f>
        <v>0</v>
      </c>
      <c r="N13" s="125"/>
      <c r="O13" s="61"/>
      <c r="P13" s="431"/>
      <c r="Q13" s="393">
        <f>IF(F13&lt;0,-F13,0)</f>
        <v>8971.0500000000466</v>
      </c>
      <c r="R13" s="111">
        <f t="shared" si="0"/>
        <v>0</v>
      </c>
      <c r="S13" s="111">
        <f t="shared" ref="S13:S18" si="1">IF(M13&gt;0,M13,0)</f>
        <v>0</v>
      </c>
      <c r="T13" s="112">
        <f t="shared" ref="T13:T17" si="2">IF(M13&lt;0,-M13,0)</f>
        <v>0</v>
      </c>
      <c r="U13" s="127"/>
      <c r="V13" s="61"/>
      <c r="W13" s="61"/>
      <c r="X13" s="82"/>
      <c r="Y13" s="127"/>
      <c r="Z13" s="110">
        <f>+Q13</f>
        <v>8971.0500000000466</v>
      </c>
      <c r="AA13" s="130">
        <f>+R13</f>
        <v>0</v>
      </c>
      <c r="AB13" s="111"/>
      <c r="AC13" s="112"/>
      <c r="AD13" s="108"/>
    </row>
    <row r="14" spans="1:31">
      <c r="A14" s="40"/>
      <c r="B14" s="70"/>
      <c r="C14" s="49" t="s">
        <v>28</v>
      </c>
      <c r="D14" s="128">
        <f>bal_02!H4</f>
        <v>0</v>
      </c>
      <c r="E14" s="131">
        <v>0</v>
      </c>
      <c r="F14" s="58"/>
      <c r="G14" s="121">
        <v>0</v>
      </c>
      <c r="H14" s="49"/>
      <c r="I14" s="49"/>
      <c r="J14" s="49" t="s">
        <v>214</v>
      </c>
      <c r="K14" s="128">
        <v>0</v>
      </c>
      <c r="L14" s="129">
        <v>0</v>
      </c>
      <c r="M14" s="124">
        <f t="shared" ref="M14:M18" si="3">+K14-L14</f>
        <v>0</v>
      </c>
      <c r="N14" s="125"/>
      <c r="O14" s="61"/>
      <c r="P14" s="61"/>
      <c r="Q14" s="396">
        <f t="shared" ref="Q14" si="4">IF(F14&lt;0,-F14,0)</f>
        <v>0</v>
      </c>
      <c r="R14" s="397">
        <f t="shared" ref="R14" si="5">IF(F14&gt;0,F14,0)</f>
        <v>0</v>
      </c>
      <c r="S14" s="111">
        <f t="shared" ref="S14" si="6">IF(M14&gt;0,M14,0)</f>
        <v>0</v>
      </c>
      <c r="T14" s="112">
        <f t="shared" ref="T14" si="7">IF(M14&lt;0,-M14,0)</f>
        <v>0</v>
      </c>
      <c r="U14" s="127"/>
      <c r="V14" s="61"/>
      <c r="W14" s="61"/>
      <c r="X14" s="82"/>
      <c r="Y14" s="82"/>
      <c r="Z14" s="110"/>
      <c r="AA14" s="111">
        <f>+R14</f>
        <v>0</v>
      </c>
      <c r="AB14" s="111"/>
      <c r="AC14" s="112"/>
      <c r="AD14" s="108"/>
    </row>
    <row r="15" spans="1:31">
      <c r="A15" s="40"/>
      <c r="B15" s="70"/>
      <c r="C15" s="49" t="s">
        <v>29</v>
      </c>
      <c r="D15" s="128">
        <v>0</v>
      </c>
      <c r="E15" s="131">
        <v>0</v>
      </c>
      <c r="F15" s="56"/>
      <c r="G15" s="56"/>
      <c r="H15" s="49"/>
      <c r="I15" s="49"/>
      <c r="J15" s="49" t="s">
        <v>43</v>
      </c>
      <c r="K15" s="128">
        <v>0</v>
      </c>
      <c r="L15" s="129">
        <v>0</v>
      </c>
      <c r="M15" s="124">
        <f t="shared" si="3"/>
        <v>0</v>
      </c>
      <c r="N15" s="125"/>
      <c r="O15" s="61"/>
      <c r="P15" s="61"/>
      <c r="Q15" s="110">
        <f t="shared" ref="Q15:Q18" si="8">IF(F15&lt;0,-F15,0)</f>
        <v>0</v>
      </c>
      <c r="R15" s="111">
        <f t="shared" si="0"/>
        <v>0</v>
      </c>
      <c r="S15" s="111">
        <f t="shared" si="1"/>
        <v>0</v>
      </c>
      <c r="T15" s="112">
        <f t="shared" si="2"/>
        <v>0</v>
      </c>
      <c r="U15" s="127"/>
      <c r="V15" s="61"/>
      <c r="W15" s="61"/>
      <c r="X15" s="82"/>
      <c r="Y15" s="82"/>
      <c r="Z15" s="110"/>
      <c r="AA15" s="111"/>
      <c r="AB15" s="111"/>
      <c r="AC15" s="112"/>
      <c r="AD15" s="108"/>
    </row>
    <row r="16" spans="1:31">
      <c r="A16" s="40"/>
      <c r="B16" s="70"/>
      <c r="C16" s="49" t="s">
        <v>16</v>
      </c>
      <c r="D16" s="128">
        <v>0</v>
      </c>
      <c r="E16" s="131">
        <v>0</v>
      </c>
      <c r="F16" s="56"/>
      <c r="G16" s="56"/>
      <c r="H16" s="49"/>
      <c r="I16" s="49"/>
      <c r="J16" s="49" t="s">
        <v>44</v>
      </c>
      <c r="K16" s="128">
        <f>-bal_02!H23</f>
        <v>0</v>
      </c>
      <c r="L16" s="129">
        <v>80874900</v>
      </c>
      <c r="M16" s="124">
        <f>+K16-L16</f>
        <v>-80874900</v>
      </c>
      <c r="N16" s="125">
        <f t="shared" ref="N16" si="9">+M16/L16</f>
        <v>-1</v>
      </c>
      <c r="O16" s="61"/>
      <c r="P16" s="61"/>
      <c r="Q16" s="110">
        <f t="shared" si="8"/>
        <v>0</v>
      </c>
      <c r="R16" s="111">
        <f t="shared" si="0"/>
        <v>0</v>
      </c>
      <c r="S16" s="111">
        <f t="shared" si="1"/>
        <v>0</v>
      </c>
      <c r="T16" s="398">
        <f t="shared" si="2"/>
        <v>80874900</v>
      </c>
      <c r="U16" s="127"/>
      <c r="V16" s="61"/>
      <c r="W16" s="61"/>
      <c r="X16" s="133">
        <f>T16</f>
        <v>80874900</v>
      </c>
      <c r="Y16" s="127"/>
      <c r="Z16" s="110"/>
      <c r="AA16" s="111"/>
      <c r="AB16" s="111"/>
      <c r="AC16" s="112">
        <f>T16-X16</f>
        <v>0</v>
      </c>
      <c r="AD16" s="108"/>
    </row>
    <row r="17" spans="1:32" ht="28.5">
      <c r="A17" s="40"/>
      <c r="B17" s="70"/>
      <c r="C17" s="134" t="s">
        <v>30</v>
      </c>
      <c r="D17" s="128">
        <v>0</v>
      </c>
      <c r="E17" s="131">
        <v>0</v>
      </c>
      <c r="F17" s="56"/>
      <c r="G17" s="56"/>
      <c r="H17" s="49"/>
      <c r="I17" s="49"/>
      <c r="J17" s="155" t="s">
        <v>45</v>
      </c>
      <c r="K17" s="128"/>
      <c r="L17" s="129"/>
      <c r="M17" s="124">
        <f t="shared" si="3"/>
        <v>0</v>
      </c>
      <c r="N17" s="125">
        <v>0</v>
      </c>
      <c r="O17" s="61"/>
      <c r="P17" s="61"/>
      <c r="Q17" s="110">
        <f t="shared" si="8"/>
        <v>0</v>
      </c>
      <c r="R17" s="111">
        <f t="shared" si="0"/>
        <v>0</v>
      </c>
      <c r="S17" s="399">
        <f t="shared" si="1"/>
        <v>0</v>
      </c>
      <c r="T17" s="400">
        <f t="shared" si="2"/>
        <v>0</v>
      </c>
      <c r="U17" s="127"/>
      <c r="V17" s="61"/>
      <c r="W17" s="61"/>
      <c r="X17" s="133">
        <f>S17</f>
        <v>0</v>
      </c>
      <c r="Y17" s="127"/>
      <c r="Z17" s="110"/>
      <c r="AA17" s="111"/>
      <c r="AB17" s="111"/>
      <c r="AC17" s="112">
        <f>T17</f>
        <v>0</v>
      </c>
      <c r="AD17" s="108"/>
    </row>
    <row r="18" spans="1:32">
      <c r="A18" s="40"/>
      <c r="B18" s="70"/>
      <c r="C18" s="49" t="s">
        <v>31</v>
      </c>
      <c r="D18" s="128">
        <v>0</v>
      </c>
      <c r="E18" s="131">
        <v>0</v>
      </c>
      <c r="F18" s="56"/>
      <c r="G18" s="56"/>
      <c r="H18" s="49"/>
      <c r="I18" s="49"/>
      <c r="J18" s="49" t="s">
        <v>20</v>
      </c>
      <c r="K18" s="128">
        <f>-bal_02!H24</f>
        <v>2220297.2000000002</v>
      </c>
      <c r="L18" s="129">
        <v>7664665</v>
      </c>
      <c r="M18" s="124">
        <f t="shared" si="3"/>
        <v>-5444367.7999999998</v>
      </c>
      <c r="N18" s="125">
        <v>0</v>
      </c>
      <c r="O18" s="61"/>
      <c r="P18" s="61"/>
      <c r="Q18" s="110">
        <f t="shared" si="8"/>
        <v>0</v>
      </c>
      <c r="R18" s="111">
        <f t="shared" si="0"/>
        <v>0</v>
      </c>
      <c r="S18" s="401">
        <f t="shared" si="1"/>
        <v>0</v>
      </c>
      <c r="T18" s="112">
        <f>IF(M18&lt;0,-M18,0)</f>
        <v>5444367.7999999998</v>
      </c>
      <c r="U18" s="127"/>
      <c r="V18" s="61"/>
      <c r="W18" s="61"/>
      <c r="X18" s="135"/>
      <c r="Y18" s="127"/>
      <c r="Z18" s="110"/>
      <c r="AA18" s="111"/>
      <c r="AB18" s="111">
        <f>S18</f>
        <v>0</v>
      </c>
      <c r="AC18" s="112">
        <f>T18</f>
        <v>5444367.7999999998</v>
      </c>
      <c r="AD18" s="108"/>
      <c r="AF18" s="78"/>
    </row>
    <row r="19" spans="1:32">
      <c r="A19" s="40"/>
      <c r="B19" s="70"/>
      <c r="C19" s="49"/>
      <c r="D19" s="128"/>
      <c r="E19" s="131"/>
      <c r="F19" s="56"/>
      <c r="G19" s="56"/>
      <c r="H19" s="49"/>
      <c r="I19" s="49"/>
      <c r="J19" s="49" t="s">
        <v>46</v>
      </c>
      <c r="K19" s="128">
        <v>0</v>
      </c>
      <c r="L19" s="129">
        <v>0</v>
      </c>
      <c r="M19" s="56"/>
      <c r="N19" s="125"/>
      <c r="O19" s="61"/>
      <c r="P19" s="61"/>
      <c r="Q19" s="110"/>
      <c r="R19" s="111"/>
      <c r="S19" s="111"/>
      <c r="T19" s="112"/>
      <c r="U19" s="127"/>
      <c r="V19" s="61"/>
      <c r="W19" s="61"/>
      <c r="X19" s="135"/>
      <c r="Y19" s="82"/>
      <c r="Z19" s="110"/>
      <c r="AA19" s="111"/>
      <c r="AB19" s="111"/>
      <c r="AC19" s="112"/>
      <c r="AD19" s="108"/>
    </row>
    <row r="20" spans="1:32">
      <c r="A20" s="40"/>
      <c r="B20" s="70"/>
      <c r="C20" s="48"/>
      <c r="D20" s="119"/>
      <c r="E20" s="120"/>
      <c r="F20" s="58"/>
      <c r="G20" s="58"/>
      <c r="H20" s="49"/>
      <c r="I20" s="49"/>
      <c r="J20" s="49" t="s">
        <v>47</v>
      </c>
      <c r="K20" s="128">
        <v>0</v>
      </c>
      <c r="L20" s="123">
        <v>0</v>
      </c>
      <c r="M20" s="56">
        <f>+K20-L20</f>
        <v>0</v>
      </c>
      <c r="N20" s="57"/>
      <c r="O20" s="136"/>
      <c r="P20" s="136"/>
      <c r="Q20" s="380"/>
      <c r="R20" s="402"/>
      <c r="S20" s="402"/>
      <c r="T20" s="403"/>
      <c r="U20" s="137"/>
      <c r="V20" s="136"/>
      <c r="W20" s="136"/>
      <c r="X20" s="133"/>
      <c r="Y20" s="127"/>
      <c r="Z20" s="110"/>
      <c r="AA20" s="111"/>
      <c r="AB20" s="111"/>
      <c r="AC20" s="112"/>
      <c r="AD20" s="108"/>
      <c r="AE20" s="138"/>
    </row>
    <row r="21" spans="1:32" ht="15" thickBot="1">
      <c r="A21" s="40"/>
      <c r="B21" s="70"/>
      <c r="C21" s="48" t="s">
        <v>5</v>
      </c>
      <c r="D21" s="139">
        <f>SUM(D12:D20)</f>
        <v>44810087.960000008</v>
      </c>
      <c r="E21" s="140">
        <v>8329605</v>
      </c>
      <c r="F21" s="53">
        <f>+D21-E21</f>
        <v>36480482.960000008</v>
      </c>
      <c r="G21" s="141">
        <f>+F21/E21</f>
        <v>4.3796173960229821</v>
      </c>
      <c r="H21" s="49"/>
      <c r="I21" s="49"/>
      <c r="J21" s="49"/>
      <c r="K21" s="119"/>
      <c r="L21" s="142"/>
      <c r="M21" s="143"/>
      <c r="N21" s="144"/>
      <c r="O21" s="136"/>
      <c r="P21" s="136"/>
      <c r="Q21" s="380"/>
      <c r="R21" s="402"/>
      <c r="S21" s="402"/>
      <c r="T21" s="403"/>
      <c r="U21" s="137"/>
      <c r="V21" s="136"/>
      <c r="W21" s="136"/>
      <c r="X21" s="135"/>
      <c r="Y21" s="82"/>
      <c r="Z21" s="110"/>
      <c r="AA21" s="111"/>
      <c r="AB21" s="111"/>
      <c r="AC21" s="112"/>
      <c r="AD21" s="108"/>
    </row>
    <row r="22" spans="1:32" ht="15" thickBot="1">
      <c r="A22" s="40"/>
      <c r="B22" s="70"/>
      <c r="C22" s="49"/>
      <c r="D22" s="102"/>
      <c r="E22" s="145"/>
      <c r="F22" s="49"/>
      <c r="G22" s="49"/>
      <c r="H22" s="49"/>
      <c r="I22" s="48" t="s">
        <v>2</v>
      </c>
      <c r="J22" s="49"/>
      <c r="K22" s="139">
        <f>SUM(K12:K21)</f>
        <v>7530135.1900000004</v>
      </c>
      <c r="L22" s="55">
        <v>88539565</v>
      </c>
      <c r="M22" s="146">
        <f>+K22-L22</f>
        <v>-81009429.810000002</v>
      </c>
      <c r="N22" s="147">
        <f>+M22/L22</f>
        <v>-0.9149517485205626</v>
      </c>
      <c r="O22" s="136"/>
      <c r="P22" s="136"/>
      <c r="Q22" s="380"/>
      <c r="R22" s="402"/>
      <c r="S22" s="402"/>
      <c r="T22" s="403"/>
      <c r="U22" s="137"/>
      <c r="V22" s="136"/>
      <c r="W22" s="136"/>
      <c r="X22" s="135"/>
      <c r="Y22" s="82"/>
      <c r="Z22" s="148">
        <f>SUM(Z8:Z21)</f>
        <v>8971.0500000000466</v>
      </c>
      <c r="AA22" s="149">
        <f t="shared" ref="AA22:AC22" si="10">SUM(AA8:AA21)</f>
        <v>0</v>
      </c>
      <c r="AB22" s="149">
        <f t="shared" si="10"/>
        <v>5309837.99</v>
      </c>
      <c r="AC22" s="150">
        <f t="shared" si="10"/>
        <v>5444367.7999999998</v>
      </c>
      <c r="AD22" s="108">
        <f>+Z22+AB22</f>
        <v>5318809.04</v>
      </c>
    </row>
    <row r="23" spans="1:32">
      <c r="A23" s="40"/>
      <c r="B23" s="47" t="s">
        <v>32</v>
      </c>
      <c r="C23" s="49"/>
      <c r="D23" s="102"/>
      <c r="E23" s="145"/>
      <c r="F23" s="49"/>
      <c r="G23" s="49"/>
      <c r="H23" s="49"/>
      <c r="I23" s="49"/>
      <c r="J23" s="49"/>
      <c r="K23" s="119"/>
      <c r="L23" s="142"/>
      <c r="M23" s="143"/>
      <c r="N23" s="144"/>
      <c r="O23" s="136"/>
      <c r="P23" s="136"/>
      <c r="Q23" s="380"/>
      <c r="R23" s="402"/>
      <c r="S23" s="402"/>
      <c r="T23" s="403"/>
      <c r="U23" s="137"/>
      <c r="V23" s="136"/>
      <c r="W23" s="136"/>
      <c r="X23" s="135"/>
      <c r="Y23" s="82"/>
      <c r="Z23" s="151"/>
      <c r="AA23" s="82"/>
      <c r="AB23" s="82"/>
      <c r="AC23" s="152"/>
    </row>
    <row r="24" spans="1:32" ht="15" thickBot="1">
      <c r="A24" s="40"/>
      <c r="B24" s="70"/>
      <c r="C24" s="49"/>
      <c r="D24" s="119"/>
      <c r="E24" s="120"/>
      <c r="F24" s="58"/>
      <c r="G24" s="58"/>
      <c r="H24" s="49"/>
      <c r="I24" s="48" t="s">
        <v>49</v>
      </c>
      <c r="J24" s="49"/>
      <c r="K24" s="119"/>
      <c r="L24" s="142"/>
      <c r="M24" s="143"/>
      <c r="N24" s="144"/>
      <c r="O24" s="136"/>
      <c r="P24" s="136"/>
      <c r="Q24" s="380"/>
      <c r="R24" s="402"/>
      <c r="S24" s="402"/>
      <c r="T24" s="403"/>
      <c r="U24" s="137"/>
      <c r="V24" s="136"/>
      <c r="W24" s="136"/>
      <c r="X24" s="135"/>
      <c r="Y24" s="82"/>
      <c r="Z24" s="151"/>
      <c r="AA24" s="82"/>
      <c r="AB24" s="82"/>
      <c r="AC24" s="152"/>
    </row>
    <row r="25" spans="1:32">
      <c r="A25" s="40"/>
      <c r="B25" s="47"/>
      <c r="C25" s="49" t="s">
        <v>33</v>
      </c>
      <c r="D25" s="128">
        <v>0</v>
      </c>
      <c r="E25" s="131">
        <v>0</v>
      </c>
      <c r="F25" s="56"/>
      <c r="G25" s="56"/>
      <c r="H25" s="49"/>
      <c r="I25" s="49"/>
      <c r="J25" s="49" t="s">
        <v>51</v>
      </c>
      <c r="K25" s="128">
        <v>0</v>
      </c>
      <c r="L25" s="153">
        <v>0</v>
      </c>
      <c r="M25" s="154">
        <f>+K25-L25</f>
        <v>0</v>
      </c>
      <c r="N25" s="147">
        <v>1</v>
      </c>
      <c r="O25" s="136"/>
      <c r="P25" s="136"/>
      <c r="Q25" s="110">
        <f t="shared" ref="Q25:Q32" si="11">IF(F25&lt;0,-F25,0)</f>
        <v>0</v>
      </c>
      <c r="R25" s="111">
        <f t="shared" ref="R25:R32" si="12">IF(F25&gt;0,F25,0)</f>
        <v>0</v>
      </c>
      <c r="S25" s="111">
        <f>IF(M25&gt;0,M25,0)</f>
        <v>0</v>
      </c>
      <c r="T25" s="112">
        <f t="shared" ref="T25:T31" si="13">IF(M25&lt;0,-M25,0)</f>
        <v>0</v>
      </c>
      <c r="U25" s="137"/>
      <c r="V25" s="136"/>
      <c r="W25" s="136"/>
      <c r="X25" s="133">
        <f>S25</f>
        <v>0</v>
      </c>
      <c r="Y25" s="127"/>
      <c r="Z25" s="105"/>
      <c r="AA25" s="106"/>
      <c r="AB25" s="106"/>
      <c r="AC25" s="107"/>
    </row>
    <row r="26" spans="1:32" ht="28.5">
      <c r="A26" s="40"/>
      <c r="B26" s="47"/>
      <c r="C26" s="134" t="s">
        <v>34</v>
      </c>
      <c r="D26" s="128">
        <v>0</v>
      </c>
      <c r="E26" s="131">
        <v>0</v>
      </c>
      <c r="F26" s="56"/>
      <c r="G26" s="56"/>
      <c r="H26" s="49"/>
      <c r="I26" s="49"/>
      <c r="J26" s="49" t="s">
        <v>52</v>
      </c>
      <c r="K26" s="128">
        <v>0</v>
      </c>
      <c r="L26" s="153">
        <v>0</v>
      </c>
      <c r="M26" s="143"/>
      <c r="N26" s="144"/>
      <c r="O26" s="136"/>
      <c r="P26" s="136"/>
      <c r="Q26" s="110">
        <f t="shared" si="11"/>
        <v>0</v>
      </c>
      <c r="R26" s="111">
        <f t="shared" si="12"/>
        <v>0</v>
      </c>
      <c r="S26" s="111">
        <f t="shared" ref="S26:S31" si="14">IF(M26&gt;0,M26,0)</f>
        <v>0</v>
      </c>
      <c r="T26" s="112">
        <f t="shared" si="13"/>
        <v>0</v>
      </c>
      <c r="U26" s="137"/>
      <c r="V26" s="136"/>
      <c r="W26" s="136"/>
      <c r="X26" s="135"/>
      <c r="Y26" s="82"/>
      <c r="Z26" s="110"/>
      <c r="AA26" s="111"/>
      <c r="AB26" s="111"/>
      <c r="AC26" s="112"/>
    </row>
    <row r="27" spans="1:32" ht="28.5">
      <c r="A27" s="40"/>
      <c r="B27" s="47"/>
      <c r="C27" s="155" t="s">
        <v>35</v>
      </c>
      <c r="D27" s="119">
        <f>bal_02!H7+bal_02!H8+bal_02!H9</f>
        <v>983441093</v>
      </c>
      <c r="E27" s="120">
        <v>983441093</v>
      </c>
      <c r="F27" s="58">
        <f>+D27-E27</f>
        <v>0</v>
      </c>
      <c r="G27" s="121">
        <f>+F27/E27</f>
        <v>0</v>
      </c>
      <c r="H27" s="49"/>
      <c r="I27" s="49"/>
      <c r="J27" s="49" t="s">
        <v>53</v>
      </c>
      <c r="K27" s="128">
        <v>0</v>
      </c>
      <c r="L27" s="153">
        <v>0</v>
      </c>
      <c r="M27" s="143"/>
      <c r="N27" s="144"/>
      <c r="O27" s="156"/>
      <c r="P27" s="156"/>
      <c r="Q27" s="381">
        <f t="shared" si="11"/>
        <v>0</v>
      </c>
      <c r="R27" s="382">
        <f>IF(F27&gt;0,F27,0)</f>
        <v>0</v>
      </c>
      <c r="S27" s="382">
        <f t="shared" si="14"/>
        <v>0</v>
      </c>
      <c r="T27" s="383">
        <f t="shared" si="13"/>
        <v>0</v>
      </c>
      <c r="U27" s="157"/>
      <c r="V27" s="156"/>
      <c r="W27" s="156"/>
      <c r="X27" s="133">
        <f>R27</f>
        <v>0</v>
      </c>
      <c r="Y27" s="82"/>
      <c r="Z27" s="110"/>
      <c r="AA27" s="111"/>
      <c r="AB27" s="111">
        <f t="shared" ref="AB27:AC29" si="15">+S27</f>
        <v>0</v>
      </c>
      <c r="AC27" s="112">
        <f t="shared" si="15"/>
        <v>0</v>
      </c>
    </row>
    <row r="28" spans="1:32">
      <c r="A28" s="40"/>
      <c r="B28" s="70"/>
      <c r="C28" s="134" t="s">
        <v>36</v>
      </c>
      <c r="D28" s="119">
        <f>bal_02!H10+bal_02!H11+bal_02!H12+bal_02!H13</f>
        <v>471904656.59000003</v>
      </c>
      <c r="E28" s="131">
        <v>471904657</v>
      </c>
      <c r="F28" s="58">
        <f>+D28-E28</f>
        <v>-0.40999996662139893</v>
      </c>
      <c r="G28" s="121">
        <f>+F28/E28</f>
        <v>-8.6881949677686464E-10</v>
      </c>
      <c r="H28" s="49"/>
      <c r="I28" s="49"/>
      <c r="J28" s="49" t="s">
        <v>54</v>
      </c>
      <c r="K28" s="128">
        <v>0</v>
      </c>
      <c r="L28" s="153">
        <v>0</v>
      </c>
      <c r="M28" s="143"/>
      <c r="N28" s="144"/>
      <c r="O28" s="156"/>
      <c r="P28" s="156"/>
      <c r="Q28" s="381">
        <f>IF(F28&lt;0,-F28,0)</f>
        <v>0.40999996662139893</v>
      </c>
      <c r="R28" s="382">
        <f>IF(F28&gt;0,F28,0)</f>
        <v>0</v>
      </c>
      <c r="S28" s="382">
        <f t="shared" si="14"/>
        <v>0</v>
      </c>
      <c r="T28" s="383">
        <f t="shared" si="13"/>
        <v>0</v>
      </c>
      <c r="U28" s="157"/>
      <c r="V28" s="156"/>
      <c r="W28" s="156"/>
      <c r="X28" s="133">
        <f>-R28</f>
        <v>0</v>
      </c>
      <c r="Y28" s="127"/>
      <c r="Z28" s="110"/>
      <c r="AA28" s="111"/>
      <c r="AB28" s="111">
        <f t="shared" si="15"/>
        <v>0</v>
      </c>
      <c r="AC28" s="112">
        <f t="shared" si="15"/>
        <v>0</v>
      </c>
    </row>
    <row r="29" spans="1:32" ht="28.5">
      <c r="A29" s="40"/>
      <c r="B29" s="70"/>
      <c r="C29" s="49" t="s">
        <v>37</v>
      </c>
      <c r="D29" s="128">
        <v>0</v>
      </c>
      <c r="E29" s="158">
        <v>0</v>
      </c>
      <c r="F29" s="58">
        <f>+D29-E29</f>
        <v>0</v>
      </c>
      <c r="G29" s="121">
        <v>0</v>
      </c>
      <c r="H29" s="49"/>
      <c r="I29" s="49"/>
      <c r="J29" s="155" t="s">
        <v>55</v>
      </c>
      <c r="K29" s="128">
        <v>0</v>
      </c>
      <c r="L29" s="153">
        <v>0</v>
      </c>
      <c r="M29" s="146">
        <f>+K29-L29</f>
        <v>0</v>
      </c>
      <c r="N29" s="147">
        <v>1</v>
      </c>
      <c r="O29" s="61"/>
      <c r="P29" s="61"/>
      <c r="Q29" s="110">
        <f>IF(F29&lt;0,-F29,0)</f>
        <v>0</v>
      </c>
      <c r="R29" s="111">
        <f t="shared" si="12"/>
        <v>0</v>
      </c>
      <c r="S29" s="399">
        <f t="shared" si="14"/>
        <v>0</v>
      </c>
      <c r="T29" s="112">
        <f t="shared" si="13"/>
        <v>0</v>
      </c>
      <c r="U29" s="127"/>
      <c r="V29" s="61"/>
      <c r="W29" s="61"/>
      <c r="X29" s="133">
        <f>-R29</f>
        <v>0</v>
      </c>
      <c r="Y29" s="82"/>
      <c r="Z29" s="110"/>
      <c r="AA29" s="111"/>
      <c r="AB29" s="111">
        <f t="shared" si="15"/>
        <v>0</v>
      </c>
      <c r="AC29" s="112">
        <f t="shared" si="15"/>
        <v>0</v>
      </c>
    </row>
    <row r="30" spans="1:32" ht="15.75" customHeight="1">
      <c r="A30" s="40"/>
      <c r="B30" s="70"/>
      <c r="C30" s="134" t="s">
        <v>38</v>
      </c>
      <c r="D30" s="128">
        <f>bal_02!H14+bal_02!H15+bal_02!H16</f>
        <v>-214771641.34999999</v>
      </c>
      <c r="E30" s="158">
        <v>-206977719</v>
      </c>
      <c r="F30" s="58">
        <f>+D30-E30</f>
        <v>-7793922.349999994</v>
      </c>
      <c r="G30" s="121">
        <f>+F30/E30</f>
        <v>3.7655851980859807E-2</v>
      </c>
      <c r="H30" s="49"/>
      <c r="I30" s="49"/>
      <c r="J30" s="49" t="s">
        <v>56</v>
      </c>
      <c r="K30" s="128">
        <v>0</v>
      </c>
      <c r="L30" s="153">
        <v>0</v>
      </c>
      <c r="M30" s="146">
        <f>+K30-L30</f>
        <v>0</v>
      </c>
      <c r="N30" s="147">
        <v>1</v>
      </c>
      <c r="O30" s="61"/>
      <c r="P30" s="61"/>
      <c r="Q30" s="110">
        <f>IF(F30&lt;0,-F30,0)</f>
        <v>7793922.349999994</v>
      </c>
      <c r="R30" s="111">
        <f t="shared" si="12"/>
        <v>0</v>
      </c>
      <c r="S30" s="111">
        <f t="shared" si="14"/>
        <v>0</v>
      </c>
      <c r="T30" s="404">
        <f>IF(M30&lt;0,-M30,0)</f>
        <v>0</v>
      </c>
      <c r="U30" s="127"/>
      <c r="V30" s="61"/>
      <c r="W30" s="61"/>
      <c r="X30" s="133">
        <f>-Q30</f>
        <v>-7793922.349999994</v>
      </c>
      <c r="Y30" s="127"/>
      <c r="Z30" s="110"/>
      <c r="AA30" s="111"/>
      <c r="AB30" s="111">
        <f t="shared" ref="AB30:AC31" si="16">+S30</f>
        <v>0</v>
      </c>
      <c r="AC30" s="112">
        <f t="shared" si="16"/>
        <v>0</v>
      </c>
    </row>
    <row r="31" spans="1:32">
      <c r="A31" s="40"/>
      <c r="B31" s="70"/>
      <c r="C31" s="134" t="s">
        <v>39</v>
      </c>
      <c r="D31" s="128">
        <f>bal_02!H17</f>
        <v>0</v>
      </c>
      <c r="E31" s="158">
        <v>80874900</v>
      </c>
      <c r="F31" s="58">
        <f>+D31-E31</f>
        <v>-80874900</v>
      </c>
      <c r="G31" s="121">
        <f>+F31/E31</f>
        <v>-1</v>
      </c>
      <c r="H31" s="49"/>
      <c r="I31" s="49"/>
      <c r="J31" s="49" t="s">
        <v>57</v>
      </c>
      <c r="K31" s="128">
        <v>0</v>
      </c>
      <c r="L31" s="153">
        <v>0</v>
      </c>
      <c r="M31" s="143"/>
      <c r="N31" s="144"/>
      <c r="O31" s="61"/>
      <c r="P31" s="61"/>
      <c r="Q31" s="405">
        <f>IF(F31&lt;0,-F31,0)</f>
        <v>80874900</v>
      </c>
      <c r="R31" s="111">
        <f t="shared" si="12"/>
        <v>0</v>
      </c>
      <c r="S31" s="111">
        <f t="shared" si="14"/>
        <v>0</v>
      </c>
      <c r="T31" s="112">
        <f t="shared" si="13"/>
        <v>0</v>
      </c>
      <c r="U31" s="127"/>
      <c r="V31" s="61"/>
      <c r="W31" s="61"/>
      <c r="X31" s="159">
        <f>-X16</f>
        <v>-80874900</v>
      </c>
      <c r="Y31" s="127"/>
      <c r="Z31" s="110"/>
      <c r="AA31" s="111"/>
      <c r="AB31" s="111">
        <f t="shared" si="16"/>
        <v>0</v>
      </c>
      <c r="AC31" s="112">
        <f t="shared" si="16"/>
        <v>0</v>
      </c>
    </row>
    <row r="32" spans="1:32" ht="29.25" thickBot="1">
      <c r="A32" s="40"/>
      <c r="B32" s="70"/>
      <c r="C32" s="134" t="s">
        <v>213</v>
      </c>
      <c r="D32" s="128">
        <v>0</v>
      </c>
      <c r="E32" s="158">
        <v>0</v>
      </c>
      <c r="F32" s="56"/>
      <c r="G32" s="56"/>
      <c r="H32" s="49"/>
      <c r="I32" s="49"/>
      <c r="J32" s="49"/>
      <c r="K32" s="119"/>
      <c r="L32" s="142"/>
      <c r="M32" s="143"/>
      <c r="N32" s="160"/>
      <c r="O32" s="61"/>
      <c r="P32" s="61"/>
      <c r="Q32" s="110">
        <f t="shared" si="11"/>
        <v>0</v>
      </c>
      <c r="R32" s="111">
        <f t="shared" si="12"/>
        <v>0</v>
      </c>
      <c r="S32" s="111">
        <f>IF(M32&gt;0,M32,0)</f>
        <v>0</v>
      </c>
      <c r="T32" s="112">
        <f>IF(M32&lt;0,-M32,0)</f>
        <v>0</v>
      </c>
      <c r="U32" s="127"/>
      <c r="V32" s="61"/>
      <c r="W32" s="61"/>
      <c r="X32" s="127"/>
      <c r="Y32" s="82"/>
      <c r="Z32" s="110"/>
      <c r="AA32" s="111"/>
      <c r="AB32" s="111"/>
      <c r="AC32" s="112"/>
    </row>
    <row r="33" spans="1:30" ht="15" thickBot="1">
      <c r="A33" s="40"/>
      <c r="B33" s="70"/>
      <c r="C33" s="134" t="s">
        <v>40</v>
      </c>
      <c r="D33" s="128">
        <f>bal_02!H18</f>
        <v>0</v>
      </c>
      <c r="E33" s="131">
        <v>0</v>
      </c>
      <c r="F33" s="56">
        <f>+D33-E32</f>
        <v>0</v>
      </c>
      <c r="G33" s="56"/>
      <c r="H33" s="49"/>
      <c r="I33" s="48" t="s">
        <v>58</v>
      </c>
      <c r="J33" s="49"/>
      <c r="K33" s="161">
        <f>SUM(K24:K31)</f>
        <v>0</v>
      </c>
      <c r="L33" s="162">
        <v>0</v>
      </c>
      <c r="M33" s="146">
        <f>+K33-L33</f>
        <v>0</v>
      </c>
      <c r="N33" s="147">
        <v>1</v>
      </c>
      <c r="O33" s="61"/>
      <c r="P33" s="61"/>
      <c r="Q33" s="110">
        <f t="shared" ref="Q33" si="17">IF(F33&lt;0,-F33,0)</f>
        <v>0</v>
      </c>
      <c r="R33" s="111">
        <f t="shared" ref="R33" si="18">IF(F33&gt;0,F33,0)</f>
        <v>0</v>
      </c>
      <c r="S33" s="111">
        <f>IF(M33&gt;0,M33,0)</f>
        <v>0</v>
      </c>
      <c r="T33" s="112">
        <f>IF(M33&lt;0,-M33,0)</f>
        <v>0</v>
      </c>
      <c r="U33" s="127"/>
      <c r="V33" s="61"/>
      <c r="W33" s="61"/>
      <c r="X33" s="127"/>
      <c r="Y33" s="127"/>
      <c r="Z33" s="148">
        <f>SUM(Z25:Z32)</f>
        <v>0</v>
      </c>
      <c r="AA33" s="148">
        <f t="shared" ref="AA33:AC33" si="19">SUM(AA25:AA32)</f>
        <v>0</v>
      </c>
      <c r="AB33" s="148">
        <f t="shared" si="19"/>
        <v>0</v>
      </c>
      <c r="AC33" s="163">
        <f t="shared" si="19"/>
        <v>0</v>
      </c>
      <c r="AD33" s="108">
        <f>+Z33+AB33</f>
        <v>0</v>
      </c>
    </row>
    <row r="34" spans="1:30">
      <c r="A34" s="40"/>
      <c r="B34" s="70"/>
      <c r="C34" s="134"/>
      <c r="D34" s="128"/>
      <c r="E34" s="131"/>
      <c r="F34" s="56"/>
      <c r="G34" s="56"/>
      <c r="H34" s="49"/>
      <c r="I34" s="48"/>
      <c r="J34" s="49"/>
      <c r="K34" s="161"/>
      <c r="L34" s="162"/>
      <c r="M34" s="164"/>
      <c r="N34" s="165"/>
      <c r="O34" s="61"/>
      <c r="P34" s="61"/>
      <c r="Q34" s="110"/>
      <c r="R34" s="111"/>
      <c r="S34" s="111"/>
      <c r="T34" s="112"/>
      <c r="U34" s="127"/>
      <c r="V34" s="61"/>
      <c r="W34" s="61"/>
      <c r="X34" s="133"/>
      <c r="Y34" s="127"/>
      <c r="Z34" s="374"/>
      <c r="AA34" s="375"/>
      <c r="AB34" s="375"/>
      <c r="AC34" s="376"/>
    </row>
    <row r="35" spans="1:30">
      <c r="A35" s="40"/>
      <c r="B35" s="70"/>
      <c r="C35" s="134"/>
      <c r="D35" s="128"/>
      <c r="E35" s="131"/>
      <c r="F35" s="56"/>
      <c r="G35" s="56"/>
      <c r="H35" s="49"/>
      <c r="I35" s="48" t="s">
        <v>120</v>
      </c>
      <c r="J35" s="49"/>
      <c r="K35" s="161">
        <f>K33+K22</f>
        <v>7530135.1900000004</v>
      </c>
      <c r="L35" s="162">
        <v>88539565</v>
      </c>
      <c r="M35" s="146">
        <f>+K35-L35</f>
        <v>-81009429.810000002</v>
      </c>
      <c r="N35" s="147">
        <f>+M35/L35</f>
        <v>-0.9149517485205626</v>
      </c>
      <c r="O35" s="61"/>
      <c r="P35" s="61"/>
      <c r="Q35" s="110"/>
      <c r="R35" s="111"/>
      <c r="S35" s="111"/>
      <c r="T35" s="112"/>
      <c r="U35" s="127"/>
      <c r="V35" s="61"/>
      <c r="W35" s="61"/>
      <c r="X35" s="82"/>
      <c r="Y35" s="82"/>
      <c r="Z35" s="377"/>
      <c r="AA35" s="378"/>
      <c r="AB35" s="378"/>
      <c r="AC35" s="379"/>
    </row>
    <row r="36" spans="1:30">
      <c r="A36" s="40"/>
      <c r="B36" s="70"/>
      <c r="C36" s="49"/>
      <c r="D36" s="119"/>
      <c r="E36" s="120"/>
      <c r="F36" s="58"/>
      <c r="G36" s="58"/>
      <c r="H36" s="49"/>
      <c r="I36" s="49"/>
      <c r="J36" s="49"/>
      <c r="K36" s="119"/>
      <c r="L36" s="142"/>
      <c r="M36" s="143"/>
      <c r="N36" s="160"/>
      <c r="O36" s="61"/>
      <c r="P36" s="61"/>
      <c r="Q36" s="110"/>
      <c r="R36" s="111"/>
      <c r="S36" s="111"/>
      <c r="T36" s="112"/>
      <c r="U36" s="127"/>
      <c r="V36" s="61"/>
      <c r="W36" s="61"/>
      <c r="X36" s="82"/>
      <c r="Z36" s="377"/>
      <c r="AA36" s="378"/>
      <c r="AB36" s="378"/>
      <c r="AC36" s="379"/>
    </row>
    <row r="37" spans="1:30">
      <c r="A37" s="40"/>
      <c r="B37" s="47" t="s">
        <v>19</v>
      </c>
      <c r="C37" s="48"/>
      <c r="D37" s="139">
        <f>SUM(D25:D33)</f>
        <v>1240574108.2400002</v>
      </c>
      <c r="E37" s="53">
        <f>SUM(E25:E33)</f>
        <v>1329242931</v>
      </c>
      <c r="F37" s="53">
        <f>+D37-E37</f>
        <v>-88668822.759999752</v>
      </c>
      <c r="G37" s="141">
        <f>+F37/E37</f>
        <v>-6.6706258647013073E-2</v>
      </c>
      <c r="H37" s="49"/>
      <c r="I37" s="48" t="s">
        <v>59</v>
      </c>
      <c r="J37" s="49"/>
      <c r="K37" s="119"/>
      <c r="L37" s="142"/>
      <c r="M37" s="143"/>
      <c r="N37" s="160"/>
      <c r="O37" s="61"/>
      <c r="P37" s="61"/>
      <c r="Q37" s="110"/>
      <c r="R37" s="111"/>
      <c r="S37" s="111"/>
      <c r="T37" s="112"/>
      <c r="U37" s="127"/>
      <c r="V37" s="61"/>
      <c r="W37" s="61"/>
      <c r="X37" s="82"/>
      <c r="Y37" s="82"/>
      <c r="Z37" s="377"/>
      <c r="AA37" s="378"/>
      <c r="AB37" s="378"/>
      <c r="AC37" s="379"/>
    </row>
    <row r="38" spans="1:30">
      <c r="A38" s="40"/>
      <c r="B38" s="70"/>
      <c r="C38" s="49"/>
      <c r="D38" s="119"/>
      <c r="E38" s="120"/>
      <c r="F38" s="58"/>
      <c r="G38" s="53"/>
      <c r="H38" s="49"/>
      <c r="I38" s="49"/>
      <c r="J38" s="49"/>
      <c r="K38" s="119"/>
      <c r="L38" s="142"/>
      <c r="M38" s="143"/>
      <c r="N38" s="160"/>
      <c r="O38" s="61"/>
      <c r="P38" s="61"/>
      <c r="Q38" s="110"/>
      <c r="R38" s="111"/>
      <c r="S38" s="111"/>
      <c r="T38" s="112"/>
      <c r="U38" s="127"/>
      <c r="V38" s="61"/>
      <c r="W38" s="61"/>
      <c r="X38" s="127"/>
      <c r="Y38" s="82"/>
      <c r="Z38" s="377"/>
      <c r="AA38" s="378"/>
      <c r="AB38" s="378"/>
      <c r="AC38" s="379"/>
    </row>
    <row r="39" spans="1:30">
      <c r="A39" s="40"/>
      <c r="B39" s="47" t="s">
        <v>41</v>
      </c>
      <c r="C39" s="166"/>
      <c r="D39" s="139">
        <f>D37+D21</f>
        <v>1285384196.2000003</v>
      </c>
      <c r="E39" s="53">
        <f>E37+E21</f>
        <v>1337572536</v>
      </c>
      <c r="F39" s="53">
        <f>+D39-E39</f>
        <v>-52188339.799999714</v>
      </c>
      <c r="G39" s="141">
        <f>+F39/E39</f>
        <v>-3.9017203475236212E-2</v>
      </c>
      <c r="H39" s="49"/>
      <c r="I39" s="48" t="s">
        <v>60</v>
      </c>
      <c r="J39" s="49"/>
      <c r="K39" s="161">
        <f>SUM(K40:K42)+0.44</f>
        <v>532231906.88</v>
      </c>
      <c r="L39" s="162">
        <v>532231907</v>
      </c>
      <c r="M39" s="146">
        <f>+K39-L39</f>
        <v>-0.12000000476837158</v>
      </c>
      <c r="N39" s="147">
        <f>+M39/L39</f>
        <v>-2.254656347921125E-10</v>
      </c>
      <c r="O39" s="61"/>
      <c r="P39" s="61"/>
      <c r="Q39" s="110"/>
      <c r="R39" s="111"/>
      <c r="S39" s="111"/>
      <c r="T39" s="112"/>
      <c r="U39" s="127"/>
      <c r="V39" s="61"/>
      <c r="W39" s="61"/>
      <c r="X39" s="127"/>
      <c r="Y39" s="127"/>
      <c r="Z39" s="377"/>
      <c r="AA39" s="378"/>
      <c r="AB39" s="378"/>
      <c r="AC39" s="379"/>
    </row>
    <row r="40" spans="1:30">
      <c r="A40" s="40"/>
      <c r="B40" s="70"/>
      <c r="C40" s="49"/>
      <c r="D40" s="102"/>
      <c r="E40" s="49"/>
      <c r="F40" s="49"/>
      <c r="G40" s="49"/>
      <c r="H40" s="49"/>
      <c r="I40" s="49"/>
      <c r="J40" s="49" t="s">
        <v>23</v>
      </c>
      <c r="K40" s="128">
        <f>-bal_02!H25</f>
        <v>521606756.60000002</v>
      </c>
      <c r="L40" s="123">
        <v>521606757</v>
      </c>
      <c r="M40" s="167">
        <f>+K40-L40</f>
        <v>-0.39999997615814209</v>
      </c>
      <c r="N40" s="165"/>
      <c r="O40" s="61"/>
      <c r="P40" s="61"/>
      <c r="Q40" s="110"/>
      <c r="R40" s="111"/>
      <c r="S40" s="401">
        <f>IF(M40&gt;0,M40,0)</f>
        <v>0</v>
      </c>
      <c r="T40" s="112">
        <f>IF(M40&lt;0,-M40,0)</f>
        <v>0.39999997615814209</v>
      </c>
      <c r="U40" s="127"/>
      <c r="V40" s="61"/>
      <c r="W40" s="61"/>
      <c r="X40" s="133">
        <f>-S40</f>
        <v>0</v>
      </c>
      <c r="Y40" s="82"/>
      <c r="Z40" s="110">
        <f>+Q40</f>
        <v>0</v>
      </c>
      <c r="AA40" s="111">
        <f>+R40</f>
        <v>0</v>
      </c>
      <c r="AB40" s="111">
        <f>+S40</f>
        <v>0</v>
      </c>
      <c r="AC40" s="112">
        <f>+T40</f>
        <v>0.39999997615814209</v>
      </c>
    </row>
    <row r="41" spans="1:30">
      <c r="A41" s="40"/>
      <c r="B41" s="70"/>
      <c r="C41" s="49"/>
      <c r="D41" s="49"/>
      <c r="E41" s="49"/>
      <c r="F41" s="49"/>
      <c r="G41" s="49"/>
      <c r="H41" s="49"/>
      <c r="I41" s="49"/>
      <c r="J41" s="49" t="s">
        <v>3</v>
      </c>
      <c r="K41" s="128">
        <f>-bal_02!H26</f>
        <v>10625149.84</v>
      </c>
      <c r="L41" s="129">
        <v>10625150</v>
      </c>
      <c r="M41" s="167">
        <f>+K41-L41</f>
        <v>-0.16000000014901161</v>
      </c>
      <c r="N41" s="147">
        <f>+M41/L41</f>
        <v>-1.5058610951281779E-8</v>
      </c>
      <c r="O41" s="61"/>
      <c r="P41" s="61"/>
      <c r="Q41" s="110"/>
      <c r="R41" s="111"/>
      <c r="S41" s="143">
        <f>IF(M41&gt;0,M41,0)</f>
        <v>0</v>
      </c>
      <c r="T41" s="112">
        <f>IF(M41&lt;0,-M41,0)</f>
        <v>0.16000000014901161</v>
      </c>
      <c r="U41" s="127"/>
      <c r="V41" s="61"/>
      <c r="W41" s="61"/>
      <c r="X41" s="127">
        <f>S41</f>
        <v>0</v>
      </c>
      <c r="Y41" s="82"/>
      <c r="Z41" s="110">
        <f>+Q41</f>
        <v>0</v>
      </c>
      <c r="AA41" s="111">
        <f t="shared" ref="AA41:AA42" si="20">+R41</f>
        <v>0</v>
      </c>
      <c r="AB41" s="111">
        <f t="shared" ref="AB41:AB42" si="21">+S41</f>
        <v>0</v>
      </c>
      <c r="AC41" s="112">
        <f t="shared" ref="AC41:AC42" si="22">+T41</f>
        <v>0.16000000014901161</v>
      </c>
    </row>
    <row r="42" spans="1:30">
      <c r="A42" s="40"/>
      <c r="B42" s="70"/>
      <c r="C42" s="49"/>
      <c r="D42" s="49"/>
      <c r="E42" s="49"/>
      <c r="F42" s="49"/>
      <c r="G42" s="49"/>
      <c r="H42" s="49"/>
      <c r="I42" s="49"/>
      <c r="J42" s="49" t="s">
        <v>24</v>
      </c>
      <c r="K42" s="128">
        <v>0</v>
      </c>
      <c r="L42" s="123">
        <v>0</v>
      </c>
      <c r="M42" s="143"/>
      <c r="N42" s="144"/>
      <c r="O42" s="61"/>
      <c r="P42" s="61"/>
      <c r="Q42" s="110"/>
      <c r="R42" s="111"/>
      <c r="S42" s="111">
        <f>IF(M42&gt;0,M42,0)</f>
        <v>0</v>
      </c>
      <c r="T42" s="112">
        <f>IF(M42&lt;0,-M42,0)</f>
        <v>0</v>
      </c>
      <c r="U42" s="127"/>
      <c r="V42" s="61"/>
      <c r="W42" s="61"/>
      <c r="X42" s="82"/>
      <c r="Y42" s="82"/>
      <c r="Z42" s="110">
        <f>+Q42</f>
        <v>0</v>
      </c>
      <c r="AA42" s="111">
        <f t="shared" si="20"/>
        <v>0</v>
      </c>
      <c r="AB42" s="111">
        <f t="shared" si="21"/>
        <v>0</v>
      </c>
      <c r="AC42" s="112">
        <f t="shared" si="22"/>
        <v>0</v>
      </c>
    </row>
    <row r="43" spans="1:30">
      <c r="A43" s="40"/>
      <c r="B43" s="70"/>
      <c r="C43" s="49"/>
      <c r="D43" s="49"/>
      <c r="E43" s="49"/>
      <c r="F43" s="49"/>
      <c r="G43" s="49"/>
      <c r="H43" s="49"/>
      <c r="I43" s="49"/>
      <c r="J43" s="49"/>
      <c r="K43" s="128"/>
      <c r="L43" s="153"/>
      <c r="M43" s="143"/>
      <c r="N43" s="144"/>
      <c r="O43" s="61"/>
      <c r="P43" s="61"/>
      <c r="Q43" s="110"/>
      <c r="R43" s="111"/>
      <c r="S43" s="111"/>
      <c r="T43" s="112"/>
      <c r="U43" s="127"/>
      <c r="V43" s="61"/>
      <c r="W43" s="61"/>
      <c r="X43" s="82"/>
      <c r="Y43" s="82"/>
      <c r="Z43" s="377"/>
      <c r="AA43" s="378"/>
      <c r="AB43" s="378"/>
      <c r="AC43" s="379"/>
    </row>
    <row r="44" spans="1:30">
      <c r="A44" s="40"/>
      <c r="B44" s="70"/>
      <c r="C44" s="49"/>
      <c r="D44" s="49"/>
      <c r="E44" s="49"/>
      <c r="F44" s="49"/>
      <c r="G44" s="49"/>
      <c r="H44" s="49"/>
      <c r="I44" s="49"/>
      <c r="J44" s="49"/>
      <c r="K44" s="102"/>
      <c r="L44" s="168"/>
      <c r="M44" s="143"/>
      <c r="N44" s="169"/>
      <c r="O44" s="136"/>
      <c r="P44" s="136"/>
      <c r="Q44" s="380"/>
      <c r="R44" s="402"/>
      <c r="S44" s="402"/>
      <c r="T44" s="403"/>
      <c r="U44" s="137"/>
      <c r="V44" s="136"/>
      <c r="W44" s="136"/>
      <c r="X44" s="82"/>
      <c r="Y44" s="82"/>
      <c r="Z44" s="377"/>
      <c r="AA44" s="378"/>
      <c r="AB44" s="378"/>
      <c r="AC44" s="379"/>
    </row>
    <row r="45" spans="1:30">
      <c r="A45" s="40"/>
      <c r="B45" s="70"/>
      <c r="C45" s="49"/>
      <c r="D45" s="49"/>
      <c r="E45" s="49"/>
      <c r="F45" s="49"/>
      <c r="G45" s="49"/>
      <c r="H45" s="49"/>
      <c r="I45" s="48" t="s">
        <v>121</v>
      </c>
      <c r="J45" s="49"/>
      <c r="K45" s="161">
        <f>SUM(K47:K51)</f>
        <v>745622154.24000001</v>
      </c>
      <c r="L45" s="162">
        <v>716801064</v>
      </c>
      <c r="M45" s="146">
        <f>+K45-L45</f>
        <v>28821090.24000001</v>
      </c>
      <c r="N45" s="147">
        <f>+M45/L45</f>
        <v>4.0207934512775795E-2</v>
      </c>
      <c r="O45" s="61"/>
      <c r="P45" s="61"/>
      <c r="Q45" s="110"/>
      <c r="R45" s="111"/>
      <c r="S45" s="111"/>
      <c r="T45" s="112"/>
      <c r="U45" s="127"/>
      <c r="V45" s="61"/>
      <c r="W45" s="61"/>
      <c r="X45" s="82"/>
      <c r="Y45" s="82"/>
      <c r="Z45" s="377"/>
      <c r="AA45" s="378"/>
      <c r="AB45" s="378"/>
      <c r="AC45" s="379"/>
    </row>
    <row r="46" spans="1:30">
      <c r="A46" s="40"/>
      <c r="B46" s="70"/>
      <c r="C46" s="49"/>
      <c r="D46" s="49"/>
      <c r="E46" s="49"/>
      <c r="F46" s="49"/>
      <c r="G46" s="49"/>
      <c r="H46" s="49"/>
      <c r="I46" s="49"/>
      <c r="J46" s="49"/>
      <c r="K46" s="102"/>
      <c r="L46" s="170"/>
      <c r="M46" s="143"/>
      <c r="N46" s="169"/>
      <c r="O46" s="61"/>
      <c r="P46" s="61"/>
      <c r="Q46" s="110"/>
      <c r="R46" s="111"/>
      <c r="S46" s="111"/>
      <c r="T46" s="112"/>
      <c r="U46" s="127"/>
      <c r="V46" s="61"/>
      <c r="W46" s="61"/>
      <c r="X46" s="127">
        <v>0</v>
      </c>
      <c r="Y46" s="127">
        <f>X47+X48+X51</f>
        <v>41316199.890000001</v>
      </c>
      <c r="Z46" s="110"/>
      <c r="AA46" s="378"/>
      <c r="AB46" s="378"/>
      <c r="AC46" s="379"/>
    </row>
    <row r="47" spans="1:30">
      <c r="A47" s="40"/>
      <c r="B47" s="70"/>
      <c r="C47" s="49"/>
      <c r="D47" s="49"/>
      <c r="E47" s="58"/>
      <c r="F47" s="49"/>
      <c r="G47" s="49"/>
      <c r="H47" s="49"/>
      <c r="I47" s="49"/>
      <c r="J47" s="49" t="s">
        <v>4</v>
      </c>
      <c r="K47" s="128">
        <f>EA!D84</f>
        <v>28821089.939999998</v>
      </c>
      <c r="L47" s="129">
        <v>-15846980</v>
      </c>
      <c r="M47" s="167">
        <f>+K47-L47</f>
        <v>44668069.939999998</v>
      </c>
      <c r="N47" s="147">
        <f>+M47/L47</f>
        <v>-2.8187118264805027</v>
      </c>
      <c r="O47" s="133"/>
      <c r="P47" s="133"/>
      <c r="Q47" s="110"/>
      <c r="R47" s="111"/>
      <c r="S47" s="111">
        <f>IF(M47&gt;0,M47,0)</f>
        <v>44668069.939999998</v>
      </c>
      <c r="T47" s="112">
        <f>IF(M47&lt;0,-M47,0)</f>
        <v>0</v>
      </c>
      <c r="U47" s="127"/>
      <c r="V47" s="61"/>
      <c r="W47" s="61"/>
      <c r="X47" s="137">
        <f>S47</f>
        <v>44668069.939999998</v>
      </c>
      <c r="Y47" s="127"/>
      <c r="Z47" s="380"/>
      <c r="AA47" s="378"/>
      <c r="AB47" s="378"/>
      <c r="AC47" s="379"/>
    </row>
    <row r="48" spans="1:30">
      <c r="A48" s="40"/>
      <c r="B48" s="47"/>
      <c r="C48" s="166"/>
      <c r="D48" s="58"/>
      <c r="E48" s="49"/>
      <c r="F48" s="58"/>
      <c r="G48" s="58"/>
      <c r="H48" s="49"/>
      <c r="I48" s="49"/>
      <c r="J48" s="49" t="s">
        <v>25</v>
      </c>
      <c r="K48" s="128">
        <f>-bal_02!H27</f>
        <v>-107753460.05</v>
      </c>
      <c r="L48" s="129">
        <v>-91906481</v>
      </c>
      <c r="M48" s="167">
        <f>+K48-L48</f>
        <v>-15846979.049999997</v>
      </c>
      <c r="N48" s="147">
        <f>+M48/L48</f>
        <v>0.17242504421423771</v>
      </c>
      <c r="O48" s="61"/>
      <c r="P48" s="61"/>
      <c r="Q48" s="390"/>
      <c r="R48" s="111"/>
      <c r="S48" s="111">
        <f>IF(M48&gt;0,M48,0)</f>
        <v>0</v>
      </c>
      <c r="T48" s="112">
        <f>IF(M48&lt;0,-M48,0)</f>
        <v>15846979.049999997</v>
      </c>
      <c r="U48" s="127"/>
      <c r="V48" s="61"/>
      <c r="W48" s="61"/>
      <c r="X48" s="137">
        <f>-T48</f>
        <v>-15846979.049999997</v>
      </c>
      <c r="Y48" s="137"/>
      <c r="Z48" s="377"/>
      <c r="AA48" s="378"/>
      <c r="AB48" s="378"/>
      <c r="AC48" s="379"/>
    </row>
    <row r="49" spans="1:30">
      <c r="A49" s="40"/>
      <c r="B49" s="70"/>
      <c r="C49" s="49"/>
      <c r="D49" s="49"/>
      <c r="E49" s="49"/>
      <c r="F49" s="49"/>
      <c r="G49" s="49"/>
      <c r="H49" s="49"/>
      <c r="I49" s="49"/>
      <c r="J49" s="49" t="s">
        <v>15</v>
      </c>
      <c r="K49" s="128">
        <f>-bal_02!H28-bal_02!H29</f>
        <v>920560960.88999999</v>
      </c>
      <c r="L49" s="129">
        <v>920560961</v>
      </c>
      <c r="M49" s="143">
        <f t="shared" ref="M49" si="23">+K49-L49</f>
        <v>-0.11000001430511475</v>
      </c>
      <c r="N49" s="147">
        <f t="shared" ref="N49" si="24">+M49/L49</f>
        <v>-1.1949237363446564E-10</v>
      </c>
      <c r="O49" s="61"/>
      <c r="P49" s="61"/>
      <c r="Q49" s="110"/>
      <c r="R49" s="111"/>
      <c r="S49" s="111">
        <f>IF(M49&gt;0,M49,0)</f>
        <v>0</v>
      </c>
      <c r="T49" s="112">
        <f>IF(M49&lt;0,-M49,0)</f>
        <v>0.11000001430511475</v>
      </c>
      <c r="U49" s="127"/>
      <c r="V49" s="61"/>
      <c r="W49" s="61"/>
      <c r="X49" s="159">
        <f>-S49</f>
        <v>0</v>
      </c>
      <c r="Y49" s="127"/>
      <c r="Z49" s="377"/>
      <c r="AA49" s="378"/>
      <c r="AB49" s="378"/>
      <c r="AC49" s="379"/>
    </row>
    <row r="50" spans="1:30">
      <c r="A50" s="40"/>
      <c r="B50" s="70"/>
      <c r="C50" s="49"/>
      <c r="D50" s="49"/>
      <c r="E50" s="49"/>
      <c r="F50" s="49"/>
      <c r="G50" s="49"/>
      <c r="H50" s="49"/>
      <c r="I50" s="49"/>
      <c r="J50" s="49" t="s">
        <v>61</v>
      </c>
      <c r="K50" s="128">
        <v>0</v>
      </c>
      <c r="L50" s="129">
        <v>0</v>
      </c>
      <c r="M50" s="143">
        <f>+K50-L50</f>
        <v>0</v>
      </c>
      <c r="N50" s="147">
        <v>0</v>
      </c>
      <c r="O50" s="61"/>
      <c r="P50" s="61"/>
      <c r="Q50" s="110"/>
      <c r="R50" s="111"/>
      <c r="S50" s="111">
        <f>IF(M50&gt;0,M50,0)</f>
        <v>0</v>
      </c>
      <c r="T50" s="112">
        <f>IF(M50&lt;0,-M50,0)</f>
        <v>0</v>
      </c>
      <c r="U50" s="127"/>
      <c r="V50" s="61"/>
      <c r="W50" s="61"/>
      <c r="X50" s="137"/>
      <c r="Y50" s="82"/>
      <c r="Z50" s="377"/>
      <c r="AA50" s="378"/>
      <c r="AB50" s="378"/>
      <c r="AC50" s="379"/>
    </row>
    <row r="51" spans="1:30">
      <c r="A51" s="40"/>
      <c r="B51" s="70"/>
      <c r="C51" s="49"/>
      <c r="D51" s="49"/>
      <c r="E51" s="49"/>
      <c r="F51" s="49"/>
      <c r="G51" s="49"/>
      <c r="H51" s="49"/>
      <c r="I51" s="49"/>
      <c r="J51" s="155" t="s">
        <v>62</v>
      </c>
      <c r="K51" s="128">
        <f>-bal_02!H30</f>
        <v>-96006436.540000007</v>
      </c>
      <c r="L51" s="129">
        <v>-96006436</v>
      </c>
      <c r="M51" s="167">
        <f>+K51-L51</f>
        <v>-0.54000000655651093</v>
      </c>
      <c r="N51" s="147">
        <f>+M51/L51</f>
        <v>5.6246229841977563E-9</v>
      </c>
      <c r="O51" s="61"/>
      <c r="P51" s="61"/>
      <c r="Q51" s="110"/>
      <c r="R51" s="111"/>
      <c r="S51" s="111">
        <f>IF(M51&gt;0,M51,0)</f>
        <v>0</v>
      </c>
      <c r="T51" s="112">
        <f>IF(M51&lt;0,-M51,0)</f>
        <v>0.54000000655651093</v>
      </c>
      <c r="U51" s="127"/>
      <c r="V51" s="61"/>
      <c r="W51" s="61"/>
      <c r="X51" s="137">
        <v>12495109</v>
      </c>
      <c r="Y51" s="127"/>
      <c r="Z51" s="110">
        <f>+Q51</f>
        <v>0</v>
      </c>
      <c r="AA51" s="111">
        <f t="shared" ref="AA51:AC51" si="25">+R51</f>
        <v>0</v>
      </c>
      <c r="AB51" s="111">
        <f t="shared" si="25"/>
        <v>0</v>
      </c>
      <c r="AC51" s="112">
        <f t="shared" si="25"/>
        <v>0.54000000655651093</v>
      </c>
      <c r="AD51" s="78" t="s">
        <v>404</v>
      </c>
    </row>
    <row r="52" spans="1:30">
      <c r="A52" s="40"/>
      <c r="B52" s="70"/>
      <c r="C52" s="49"/>
      <c r="D52" s="49"/>
      <c r="E52" s="49"/>
      <c r="F52" s="49"/>
      <c r="G52" s="49"/>
      <c r="H52" s="49"/>
      <c r="I52" s="49"/>
      <c r="J52" s="166"/>
      <c r="K52" s="128"/>
      <c r="L52" s="129"/>
      <c r="M52" s="167"/>
      <c r="N52" s="144"/>
      <c r="O52" s="61"/>
      <c r="P52" s="61"/>
      <c r="Q52" s="110"/>
      <c r="R52" s="111"/>
      <c r="S52" s="111"/>
      <c r="T52" s="112"/>
      <c r="U52" s="127"/>
      <c r="V52" s="61"/>
      <c r="W52" s="61"/>
      <c r="X52" s="82"/>
      <c r="Y52" s="127"/>
      <c r="Z52" s="377"/>
      <c r="AA52" s="378"/>
      <c r="AB52" s="378"/>
      <c r="AC52" s="379"/>
    </row>
    <row r="53" spans="1:30">
      <c r="A53" s="40"/>
      <c r="B53" s="70"/>
      <c r="C53" s="49"/>
      <c r="D53" s="49"/>
      <c r="E53" s="49"/>
      <c r="F53" s="49"/>
      <c r="G53" s="49"/>
      <c r="H53" s="49"/>
      <c r="I53" s="48" t="s">
        <v>63</v>
      </c>
      <c r="J53" s="49"/>
      <c r="K53" s="128">
        <v>0</v>
      </c>
      <c r="L53" s="153">
        <v>0</v>
      </c>
      <c r="M53" s="167"/>
      <c r="N53" s="144"/>
      <c r="O53" s="136"/>
      <c r="P53" s="136"/>
      <c r="Q53" s="380"/>
      <c r="R53" s="402"/>
      <c r="S53" s="402"/>
      <c r="T53" s="403"/>
      <c r="U53" s="137"/>
      <c r="V53" s="136"/>
      <c r="W53" s="136"/>
      <c r="X53" s="82"/>
      <c r="Y53" s="82"/>
      <c r="Z53" s="377"/>
      <c r="AA53" s="378"/>
      <c r="AB53" s="378"/>
      <c r="AC53" s="379"/>
    </row>
    <row r="54" spans="1:30">
      <c r="A54" s="40"/>
      <c r="B54" s="70"/>
      <c r="C54" s="49"/>
      <c r="D54" s="49"/>
      <c r="E54" s="49"/>
      <c r="F54" s="49"/>
      <c r="G54" s="49"/>
      <c r="H54" s="49"/>
      <c r="I54" s="48" t="s">
        <v>64</v>
      </c>
      <c r="J54" s="49"/>
      <c r="K54" s="102"/>
      <c r="L54" s="168"/>
      <c r="M54" s="171"/>
      <c r="N54" s="169"/>
      <c r="O54" s="61"/>
      <c r="P54" s="61"/>
      <c r="Q54" s="110"/>
      <c r="R54" s="111"/>
      <c r="S54" s="111"/>
      <c r="T54" s="112"/>
      <c r="U54" s="127"/>
      <c r="V54" s="61"/>
      <c r="W54" s="61"/>
      <c r="X54" s="82"/>
      <c r="Y54" s="82"/>
      <c r="Z54" s="377"/>
      <c r="AA54" s="378"/>
      <c r="AB54" s="378"/>
      <c r="AC54" s="379"/>
    </row>
    <row r="55" spans="1:30">
      <c r="A55" s="40"/>
      <c r="B55" s="70"/>
      <c r="C55" s="49"/>
      <c r="D55" s="49"/>
      <c r="E55" s="49"/>
      <c r="F55" s="49"/>
      <c r="G55" s="49"/>
      <c r="H55" s="49"/>
      <c r="I55" s="48"/>
      <c r="J55" s="49"/>
      <c r="K55" s="102"/>
      <c r="L55" s="168"/>
      <c r="M55" s="171"/>
      <c r="N55" s="169"/>
      <c r="O55" s="61"/>
      <c r="P55" s="61"/>
      <c r="Q55" s="110"/>
      <c r="R55" s="111"/>
      <c r="S55" s="111"/>
      <c r="T55" s="112"/>
      <c r="U55" s="127"/>
      <c r="V55" s="61"/>
      <c r="W55" s="61"/>
      <c r="X55" s="82"/>
      <c r="Y55" s="82"/>
      <c r="Z55" s="377"/>
      <c r="AA55" s="378"/>
      <c r="AB55" s="378"/>
      <c r="AC55" s="379"/>
    </row>
    <row r="56" spans="1:30">
      <c r="A56" s="40"/>
      <c r="B56" s="70"/>
      <c r="C56" s="49"/>
      <c r="D56" s="49"/>
      <c r="E56" s="49"/>
      <c r="F56" s="49"/>
      <c r="G56" s="49"/>
      <c r="H56" s="49"/>
      <c r="I56" s="48"/>
      <c r="J56" s="49" t="s">
        <v>65</v>
      </c>
      <c r="K56" s="128">
        <v>0</v>
      </c>
      <c r="L56" s="153">
        <v>0</v>
      </c>
      <c r="M56" s="167"/>
      <c r="N56" s="144"/>
      <c r="O56" s="61"/>
      <c r="P56" s="61"/>
      <c r="Q56" s="110"/>
      <c r="R56" s="111"/>
      <c r="S56" s="111">
        <f>IF(M56&gt;0,M56,0)</f>
        <v>0</v>
      </c>
      <c r="T56" s="112">
        <f>IF(M56&lt;0,-M56,0)</f>
        <v>0</v>
      </c>
      <c r="U56" s="127"/>
      <c r="V56" s="61"/>
      <c r="W56" s="61"/>
      <c r="X56" s="82"/>
      <c r="Y56" s="82"/>
      <c r="Z56" s="377"/>
      <c r="AA56" s="378"/>
      <c r="AB56" s="378"/>
      <c r="AC56" s="379"/>
    </row>
    <row r="57" spans="1:30">
      <c r="A57" s="40"/>
      <c r="B57" s="70"/>
      <c r="C57" s="49"/>
      <c r="D57" s="49"/>
      <c r="E57" s="49"/>
      <c r="F57" s="49"/>
      <c r="G57" s="49"/>
      <c r="H57" s="49"/>
      <c r="I57" s="48"/>
      <c r="J57" s="49" t="s">
        <v>66</v>
      </c>
      <c r="K57" s="128">
        <v>0</v>
      </c>
      <c r="L57" s="153">
        <v>0</v>
      </c>
      <c r="M57" s="167"/>
      <c r="N57" s="144"/>
      <c r="O57" s="61"/>
      <c r="P57" s="61"/>
      <c r="Q57" s="110"/>
      <c r="R57" s="111"/>
      <c r="S57" s="111">
        <f>IF(M57&gt;0,M57,0)</f>
        <v>0</v>
      </c>
      <c r="T57" s="112">
        <f>IF(M57&lt;0,-M57,0)</f>
        <v>0</v>
      </c>
      <c r="U57" s="127"/>
      <c r="V57" s="61"/>
      <c r="W57" s="61"/>
      <c r="X57" s="82"/>
      <c r="Y57" s="82"/>
      <c r="Z57" s="377"/>
      <c r="AA57" s="378"/>
      <c r="AB57" s="378"/>
      <c r="AC57" s="379"/>
    </row>
    <row r="58" spans="1:30">
      <c r="A58" s="40"/>
      <c r="B58" s="70"/>
      <c r="C58" s="49"/>
      <c r="D58" s="49"/>
      <c r="E58" s="49"/>
      <c r="F58" s="49"/>
      <c r="G58" s="49"/>
      <c r="H58" s="49"/>
      <c r="I58" s="48"/>
      <c r="J58" s="49"/>
      <c r="K58" s="102"/>
      <c r="L58" s="168"/>
      <c r="M58" s="171"/>
      <c r="N58" s="169"/>
      <c r="O58" s="61"/>
      <c r="P58" s="61"/>
      <c r="Q58" s="110"/>
      <c r="R58" s="111"/>
      <c r="S58" s="111"/>
      <c r="T58" s="112"/>
      <c r="U58" s="127"/>
      <c r="V58" s="61"/>
      <c r="W58" s="61"/>
      <c r="X58" s="82"/>
      <c r="Y58" s="82"/>
      <c r="Z58" s="377"/>
      <c r="AA58" s="378"/>
      <c r="AB58" s="378"/>
      <c r="AC58" s="379"/>
    </row>
    <row r="59" spans="1:30">
      <c r="A59" s="40"/>
      <c r="B59" s="70"/>
      <c r="C59" s="49"/>
      <c r="D59" s="49"/>
      <c r="E59" s="49"/>
      <c r="F59" s="49"/>
      <c r="G59" s="49"/>
      <c r="H59" s="49"/>
      <c r="I59" s="48"/>
      <c r="J59" s="48" t="s">
        <v>22</v>
      </c>
      <c r="K59" s="161">
        <f>+K39+K45</f>
        <v>1277854061.1199999</v>
      </c>
      <c r="L59" s="162">
        <v>1249032971</v>
      </c>
      <c r="M59" s="146">
        <f>+K59-L59</f>
        <v>28821090.119999886</v>
      </c>
      <c r="N59" s="172">
        <f>+M59/L59</f>
        <v>2.3074723237229807E-2</v>
      </c>
      <c r="O59" s="61"/>
      <c r="P59" s="61"/>
      <c r="Q59" s="110"/>
      <c r="R59" s="111"/>
      <c r="S59" s="399"/>
      <c r="T59" s="112"/>
      <c r="U59" s="127"/>
      <c r="V59" s="61"/>
      <c r="W59" s="61"/>
      <c r="X59" s="82"/>
      <c r="Y59" s="82"/>
      <c r="Z59" s="377"/>
      <c r="AA59" s="378"/>
      <c r="AB59" s="378"/>
      <c r="AC59" s="379"/>
    </row>
    <row r="60" spans="1:30" ht="15" thickBot="1">
      <c r="A60" s="40"/>
      <c r="B60" s="70"/>
      <c r="C60" s="49"/>
      <c r="D60" s="49"/>
      <c r="E60" s="49"/>
      <c r="F60" s="49"/>
      <c r="G60" s="49"/>
      <c r="H60" s="49"/>
      <c r="I60" s="49"/>
      <c r="J60" s="48" t="s">
        <v>67</v>
      </c>
      <c r="K60" s="161">
        <f>+K59+K35</f>
        <v>1285384196.3099999</v>
      </c>
      <c r="L60" s="60">
        <v>1337572536</v>
      </c>
      <c r="M60" s="173">
        <f>+K60-L60</f>
        <v>-52188339.690000057</v>
      </c>
      <c r="N60" s="172">
        <f>+M60/L60</f>
        <v>-3.901720339299794E-2</v>
      </c>
      <c r="O60" s="174">
        <f>D39-K60</f>
        <v>-0.10999965667724609</v>
      </c>
      <c r="P60" s="61"/>
      <c r="Q60" s="414">
        <f>SUM(Q5:Q59)</f>
        <v>88677793.809999958</v>
      </c>
      <c r="R60" s="388">
        <f>SUM(R5:R59)</f>
        <v>36489454.010000005</v>
      </c>
      <c r="S60" s="388">
        <f>SUM(S5:S59)</f>
        <v>49977907.93</v>
      </c>
      <c r="T60" s="415">
        <f>SUM(T5:T59)</f>
        <v>102166248.05999999</v>
      </c>
      <c r="U60" s="127"/>
      <c r="V60" s="61"/>
      <c r="W60" s="61"/>
      <c r="X60" s="175">
        <f>SUM(X12:X59)</f>
        <v>33522277.540000007</v>
      </c>
      <c r="Y60" s="157">
        <f t="shared" ref="Y60" si="26">SUM(Y12:Y59)</f>
        <v>41316199.890000001</v>
      </c>
      <c r="Z60" s="381">
        <f>SUM(Z22:Z59)</f>
        <v>8971.0500000000466</v>
      </c>
      <c r="AA60" s="382">
        <f>SUM(AA22:AA59)</f>
        <v>0</v>
      </c>
      <c r="AB60" s="382">
        <f>SUM(AB22:AB59)</f>
        <v>5309837.99</v>
      </c>
      <c r="AC60" s="383">
        <f>SUM(AC22:AC59)</f>
        <v>5444368.8999999827</v>
      </c>
    </row>
    <row r="61" spans="1:30" ht="15" thickBot="1">
      <c r="A61" s="40"/>
      <c r="B61" s="70"/>
      <c r="C61" s="49"/>
      <c r="D61" s="49"/>
      <c r="E61" s="49"/>
      <c r="F61" s="49"/>
      <c r="G61" s="49"/>
      <c r="H61" s="49"/>
      <c r="I61" s="49"/>
      <c r="J61" s="49"/>
      <c r="K61" s="102"/>
      <c r="L61" s="51"/>
      <c r="M61" s="171"/>
      <c r="N61" s="169"/>
      <c r="O61" s="61"/>
      <c r="P61" s="61"/>
      <c r="Q61" s="406"/>
      <c r="R61" s="407"/>
      <c r="S61" s="409">
        <f>S60+Q60</f>
        <v>138655701.73999995</v>
      </c>
      <c r="T61" s="389">
        <f>R60+T60</f>
        <v>138655702.06999999</v>
      </c>
      <c r="U61" s="127"/>
      <c r="V61" s="61"/>
      <c r="W61" s="61"/>
      <c r="X61" s="82"/>
      <c r="Y61" s="127"/>
      <c r="Z61" s="377"/>
      <c r="AA61" s="378"/>
      <c r="AB61" s="384">
        <f>AB60+Z60</f>
        <v>5318809.04</v>
      </c>
      <c r="AC61" s="385">
        <f>AA60+AC60</f>
        <v>5444368.8999999827</v>
      </c>
    </row>
    <row r="62" spans="1:30" ht="15" thickBot="1">
      <c r="A62" s="40"/>
      <c r="B62" s="90"/>
      <c r="C62" s="63"/>
      <c r="D62" s="63"/>
      <c r="E62" s="63"/>
      <c r="F62" s="63"/>
      <c r="G62" s="63"/>
      <c r="H62" s="63"/>
      <c r="I62" s="63"/>
      <c r="J62" s="176"/>
      <c r="K62" s="177"/>
      <c r="L62" s="178"/>
      <c r="M62" s="179"/>
      <c r="N62" s="180"/>
      <c r="O62" s="61"/>
      <c r="P62" s="61"/>
      <c r="Q62" s="181"/>
      <c r="R62" s="181"/>
      <c r="S62" s="181"/>
      <c r="T62" s="182">
        <f>S61-T61</f>
        <v>-0.33000004291534424</v>
      </c>
      <c r="U62" s="127"/>
      <c r="V62" s="61"/>
      <c r="W62" s="61"/>
      <c r="X62" s="82"/>
      <c r="Y62" s="82"/>
      <c r="Z62" s="386"/>
      <c r="AA62" s="387"/>
      <c r="AB62" s="388"/>
      <c r="AC62" s="389">
        <f>AB61-AC61</f>
        <v>-125559.85999998264</v>
      </c>
      <c r="AD62" s="78" t="s">
        <v>484</v>
      </c>
    </row>
    <row r="63" spans="1:30">
      <c r="A63" s="40"/>
      <c r="B63" s="70"/>
      <c r="C63" s="49" t="s">
        <v>103</v>
      </c>
      <c r="D63" s="49"/>
      <c r="E63" s="49"/>
      <c r="F63" s="49"/>
      <c r="G63" s="49"/>
      <c r="H63" s="49"/>
      <c r="I63" s="49"/>
      <c r="J63" s="166"/>
      <c r="K63" s="139"/>
      <c r="L63" s="55"/>
      <c r="M63" s="53"/>
      <c r="N63" s="55"/>
      <c r="O63" s="61"/>
      <c r="P63" s="61"/>
      <c r="Q63" s="181"/>
      <c r="R63" s="181"/>
      <c r="S63" s="181"/>
      <c r="T63" s="181"/>
      <c r="U63" s="127"/>
      <c r="V63" s="61"/>
      <c r="W63" s="61"/>
      <c r="X63" s="82"/>
      <c r="Y63" s="82"/>
      <c r="Z63" s="82"/>
      <c r="AA63" s="82"/>
      <c r="AB63" s="82"/>
      <c r="AC63" s="82"/>
    </row>
    <row r="64" spans="1:30">
      <c r="A64" s="40"/>
      <c r="B64" s="70"/>
      <c r="C64" s="49"/>
      <c r="D64" s="49"/>
      <c r="E64" s="49"/>
      <c r="F64" s="49"/>
      <c r="G64" s="49"/>
      <c r="H64" s="49"/>
      <c r="I64" s="49"/>
      <c r="J64" s="166"/>
      <c r="K64" s="139"/>
      <c r="L64" s="55"/>
      <c r="M64" s="53"/>
      <c r="N64" s="55"/>
      <c r="O64" s="61"/>
      <c r="P64" s="61"/>
      <c r="R64" s="127"/>
      <c r="S64" s="127"/>
      <c r="T64" s="127"/>
      <c r="U64" s="127"/>
      <c r="V64" s="61"/>
      <c r="W64" s="61"/>
      <c r="X64" s="175"/>
      <c r="Y64" s="82"/>
      <c r="Z64" s="82"/>
      <c r="AA64" s="127"/>
      <c r="AB64" s="127"/>
      <c r="AC64" s="82"/>
    </row>
    <row r="65" spans="1:31">
      <c r="A65" s="40"/>
      <c r="B65" s="70"/>
      <c r="C65" s="49"/>
      <c r="D65" s="49"/>
      <c r="E65" s="49"/>
      <c r="F65" s="49"/>
      <c r="G65" s="49"/>
      <c r="H65" s="49"/>
      <c r="I65" s="49"/>
      <c r="J65" s="49"/>
      <c r="K65" s="183"/>
      <c r="L65" s="184"/>
      <c r="M65" s="53"/>
      <c r="N65" s="55"/>
      <c r="O65" s="61"/>
      <c r="P65" s="61"/>
      <c r="Q65" s="132"/>
      <c r="R65" s="132"/>
      <c r="S65" s="132"/>
      <c r="T65" s="132"/>
      <c r="U65" s="127"/>
      <c r="V65" s="61"/>
      <c r="W65" s="61"/>
      <c r="X65" s="127"/>
      <c r="Y65" s="82"/>
      <c r="Z65" s="82"/>
      <c r="AA65" s="82"/>
      <c r="AB65" s="82"/>
      <c r="AC65" s="82"/>
    </row>
    <row r="66" spans="1:31">
      <c r="A66" s="40"/>
      <c r="B66" s="70"/>
      <c r="C66" s="49"/>
      <c r="D66" s="49"/>
      <c r="E66" s="67"/>
      <c r="F66" s="49"/>
      <c r="G66" s="49"/>
      <c r="H66" s="49"/>
      <c r="I66" s="49"/>
      <c r="J66" s="49"/>
      <c r="K66" s="183"/>
      <c r="L66" s="184"/>
      <c r="M66" s="58"/>
      <c r="N66" s="59"/>
      <c r="O66" s="61"/>
      <c r="P66" s="61"/>
      <c r="Q66" s="132"/>
      <c r="R66" s="132"/>
      <c r="S66" s="132"/>
      <c r="T66" s="132"/>
      <c r="U66" s="127"/>
      <c r="V66" s="61"/>
      <c r="W66" s="61"/>
      <c r="X66" s="82"/>
      <c r="Y66" s="82"/>
      <c r="Z66" s="185"/>
      <c r="AA66" s="185"/>
      <c r="AB66" s="185"/>
      <c r="AC66" s="185"/>
    </row>
    <row r="67" spans="1:31">
      <c r="A67" s="40"/>
      <c r="B67" s="70"/>
      <c r="C67" s="493" t="s">
        <v>479</v>
      </c>
      <c r="D67" s="493"/>
      <c r="E67" s="67"/>
      <c r="F67" s="67"/>
      <c r="G67" s="67"/>
      <c r="H67" s="67"/>
      <c r="I67" s="48"/>
      <c r="J67" s="493" t="s">
        <v>334</v>
      </c>
      <c r="K67" s="493"/>
      <c r="L67" s="184"/>
      <c r="M67" s="58"/>
      <c r="N67" s="59"/>
      <c r="O67" s="61"/>
      <c r="P67" s="61"/>
      <c r="Q67" s="82"/>
      <c r="R67" s="132"/>
      <c r="S67" s="132"/>
      <c r="T67" s="132"/>
      <c r="U67" s="127"/>
      <c r="V67" s="61"/>
      <c r="W67" s="61"/>
      <c r="X67" s="82"/>
      <c r="Y67" s="82"/>
      <c r="Z67" s="186"/>
      <c r="AA67" s="186"/>
      <c r="AB67" s="186"/>
      <c r="AC67" s="186"/>
    </row>
    <row r="68" spans="1:31" s="81" customFormat="1">
      <c r="A68" s="41"/>
      <c r="B68" s="47"/>
      <c r="C68" s="493" t="s">
        <v>350</v>
      </c>
      <c r="D68" s="493"/>
      <c r="E68" s="187"/>
      <c r="F68" s="67"/>
      <c r="G68" s="67"/>
      <c r="H68" s="67"/>
      <c r="I68" s="48"/>
      <c r="J68" s="493" t="s">
        <v>335</v>
      </c>
      <c r="K68" s="493"/>
      <c r="L68" s="188"/>
      <c r="M68" s="189"/>
      <c r="N68" s="188"/>
      <c r="O68" s="156"/>
      <c r="P68" s="156"/>
      <c r="Q68" s="157"/>
      <c r="R68" s="157"/>
      <c r="S68" s="157"/>
      <c r="T68" s="157"/>
      <c r="U68" s="157"/>
      <c r="V68" s="156"/>
      <c r="W68" s="156"/>
      <c r="X68" s="190"/>
      <c r="Y68" s="190"/>
      <c r="Z68" s="190"/>
      <c r="AA68" s="190"/>
      <c r="AB68" s="190"/>
      <c r="AC68" s="190"/>
      <c r="AD68" s="191"/>
      <c r="AE68" s="191"/>
    </row>
    <row r="69" spans="1:31">
      <c r="A69" s="40"/>
      <c r="B69" s="70"/>
      <c r="C69" s="187"/>
      <c r="D69" s="187"/>
      <c r="E69" s="187"/>
      <c r="F69" s="187"/>
      <c r="G69" s="187"/>
      <c r="H69" s="187"/>
      <c r="I69" s="49"/>
      <c r="J69" s="488"/>
      <c r="K69" s="488"/>
      <c r="L69" s="59"/>
      <c r="M69" s="58"/>
      <c r="N69" s="59"/>
      <c r="O69" s="61"/>
      <c r="P69" s="61"/>
      <c r="Q69" s="82"/>
      <c r="R69" s="132"/>
      <c r="S69" s="132"/>
      <c r="T69" s="132"/>
      <c r="U69" s="132"/>
      <c r="V69" s="192"/>
      <c r="W69" s="192"/>
      <c r="X69" s="193"/>
      <c r="Y69" s="193"/>
      <c r="Z69" s="193"/>
      <c r="AA69" s="82"/>
      <c r="AB69" s="82"/>
      <c r="AC69" s="82"/>
    </row>
    <row r="70" spans="1:31">
      <c r="A70" s="40"/>
      <c r="B70" s="70"/>
      <c r="C70" s="187"/>
      <c r="D70" s="187"/>
      <c r="E70" s="187"/>
      <c r="F70" s="187"/>
      <c r="G70" s="187"/>
      <c r="H70" s="187"/>
      <c r="I70" s="101"/>
      <c r="J70" s="187"/>
      <c r="K70" s="194"/>
      <c r="L70" s="59"/>
      <c r="M70" s="58"/>
      <c r="N70" s="59"/>
      <c r="O70" s="61"/>
      <c r="P70" s="61"/>
      <c r="Q70" s="82"/>
      <c r="R70" s="127"/>
      <c r="S70" s="127"/>
      <c r="T70" s="127"/>
      <c r="U70" s="127"/>
      <c r="V70" s="61"/>
      <c r="W70" s="61"/>
      <c r="X70" s="82"/>
      <c r="Y70" s="82"/>
      <c r="Z70" s="82"/>
      <c r="AA70" s="82"/>
      <c r="AB70" s="82"/>
      <c r="AC70" s="82"/>
    </row>
    <row r="71" spans="1:31">
      <c r="A71" s="40"/>
      <c r="B71" s="70"/>
      <c r="C71" s="187"/>
      <c r="D71" s="187"/>
      <c r="E71" s="49"/>
      <c r="F71" s="187"/>
      <c r="G71" s="187"/>
      <c r="H71" s="187"/>
      <c r="I71" s="101"/>
      <c r="J71" s="187"/>
      <c r="K71" s="194"/>
      <c r="L71" s="59"/>
      <c r="M71" s="58"/>
      <c r="N71" s="59"/>
      <c r="O71" s="61"/>
      <c r="P71" s="61"/>
      <c r="Q71" s="82"/>
      <c r="R71" s="127"/>
      <c r="S71" s="127"/>
      <c r="T71" s="127"/>
      <c r="U71" s="127"/>
      <c r="V71" s="61"/>
      <c r="W71" s="61"/>
      <c r="X71" s="82"/>
      <c r="Y71" s="82"/>
      <c r="Z71" s="82"/>
      <c r="AA71" s="82"/>
      <c r="AB71" s="82"/>
      <c r="AC71" s="82"/>
    </row>
    <row r="72" spans="1:31" ht="15" thickBot="1">
      <c r="A72" s="40"/>
      <c r="B72" s="71"/>
      <c r="C72" s="195"/>
      <c r="D72" s="72"/>
      <c r="E72" s="72"/>
      <c r="F72" s="72"/>
      <c r="G72" s="72"/>
      <c r="H72" s="72"/>
      <c r="I72" s="72"/>
      <c r="J72" s="195"/>
      <c r="K72" s="196"/>
      <c r="L72" s="74"/>
      <c r="M72" s="72"/>
      <c r="N72" s="74"/>
      <c r="O72" s="40"/>
      <c r="P72" s="40"/>
      <c r="Q72" s="82"/>
      <c r="R72" s="127"/>
      <c r="S72" s="82"/>
      <c r="T72" s="82"/>
      <c r="U72" s="82"/>
      <c r="V72" s="40"/>
      <c r="W72" s="40"/>
      <c r="X72" s="82"/>
      <c r="Y72" s="82"/>
      <c r="Z72" s="82"/>
      <c r="AA72" s="82"/>
      <c r="AB72" s="82"/>
      <c r="AC72" s="82"/>
    </row>
    <row r="73" spans="1:31">
      <c r="A73" s="40"/>
      <c r="B73" s="40"/>
      <c r="C73" s="40"/>
      <c r="D73" s="40"/>
      <c r="F73" s="40"/>
      <c r="G73" s="40"/>
      <c r="H73" s="40"/>
      <c r="I73" s="40"/>
      <c r="J73" s="40"/>
      <c r="L73" s="40"/>
      <c r="M73" s="40"/>
      <c r="N73" s="40"/>
      <c r="O73" s="40"/>
      <c r="P73" s="40"/>
      <c r="Q73" s="82"/>
      <c r="R73" s="82"/>
      <c r="S73" s="82"/>
      <c r="T73" s="82"/>
      <c r="U73" s="82"/>
      <c r="V73" s="40"/>
      <c r="W73" s="40"/>
      <c r="X73" s="82"/>
      <c r="Y73" s="82"/>
      <c r="Z73" s="82"/>
      <c r="AA73" s="82"/>
      <c r="AB73" s="82"/>
      <c r="AC73" s="82"/>
    </row>
    <row r="74" spans="1:31">
      <c r="A74" s="40"/>
      <c r="B74" s="40"/>
      <c r="C74" s="40"/>
      <c r="D74" s="40"/>
      <c r="F74" s="40"/>
      <c r="G74" s="40"/>
      <c r="H74" s="40"/>
      <c r="I74" s="40"/>
      <c r="J74" s="40"/>
      <c r="K74" s="198">
        <f>D39-K60</f>
        <v>-0.10999965667724609</v>
      </c>
      <c r="L74" s="40"/>
      <c r="M74" s="40"/>
      <c r="N74" s="40"/>
      <c r="O74" s="40"/>
      <c r="P74" s="40"/>
      <c r="Q74" s="82"/>
      <c r="R74" s="82"/>
      <c r="S74" s="82"/>
      <c r="T74" s="82"/>
      <c r="U74" s="82"/>
      <c r="V74" s="40"/>
      <c r="W74" s="40"/>
      <c r="X74" s="82"/>
      <c r="Y74" s="82"/>
      <c r="Z74" s="82"/>
      <c r="AA74" s="82"/>
      <c r="AB74" s="82"/>
      <c r="AC74" s="82"/>
    </row>
    <row r="75" spans="1:31">
      <c r="A75" s="40"/>
      <c r="B75" s="40"/>
      <c r="C75" s="40"/>
      <c r="D75" s="40"/>
      <c r="E75" s="61">
        <f>+E21+E37-E39</f>
        <v>0</v>
      </c>
      <c r="F75" s="40"/>
      <c r="G75" s="40"/>
      <c r="H75" s="40"/>
      <c r="I75" s="40"/>
      <c r="J75" s="40"/>
      <c r="K75" s="76"/>
      <c r="L75" s="61">
        <f>+L22+L39+L45-L60</f>
        <v>0</v>
      </c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82"/>
      <c r="Y75" s="82"/>
      <c r="Z75" s="82"/>
      <c r="AA75" s="82"/>
      <c r="AB75" s="82"/>
      <c r="AC75" s="82"/>
    </row>
    <row r="76" spans="1:31">
      <c r="A76" s="40"/>
      <c r="B76" s="40"/>
      <c r="C76" s="40"/>
      <c r="D76" s="40"/>
      <c r="E76" s="136"/>
      <c r="F76" s="40"/>
      <c r="G76" s="40"/>
      <c r="H76" s="40"/>
      <c r="I76" s="40"/>
      <c r="J76" s="40"/>
      <c r="K76" s="76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82"/>
      <c r="Y76" s="82"/>
      <c r="Z76" s="82"/>
      <c r="AA76" s="82"/>
      <c r="AB76" s="82"/>
      <c r="AC76" s="82"/>
    </row>
    <row r="77" spans="1:31">
      <c r="A77" s="40"/>
      <c r="B77" s="40"/>
      <c r="C77" s="40"/>
      <c r="D77" s="40"/>
      <c r="E77" s="136"/>
      <c r="F77" s="40"/>
      <c r="G77" s="40"/>
      <c r="H77" s="40"/>
      <c r="I77" s="40"/>
      <c r="J77" s="40"/>
      <c r="K77" s="76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82"/>
      <c r="Y77" s="82"/>
      <c r="Z77" s="82"/>
      <c r="AA77" s="82"/>
      <c r="AB77" s="82"/>
      <c r="AC77" s="82"/>
    </row>
    <row r="78" spans="1:31">
      <c r="A78" s="40"/>
      <c r="B78" s="40"/>
      <c r="C78" s="40"/>
      <c r="D78" s="40"/>
      <c r="E78" s="136"/>
      <c r="F78" s="40"/>
      <c r="G78" s="40"/>
      <c r="H78" s="40"/>
      <c r="I78" s="40"/>
      <c r="J78" s="40"/>
      <c r="K78" s="76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82"/>
      <c r="Y78" s="82"/>
      <c r="Z78" s="82"/>
      <c r="AA78" s="82"/>
      <c r="AB78" s="82"/>
      <c r="AC78" s="82"/>
    </row>
    <row r="79" spans="1:31">
      <c r="A79" s="40"/>
      <c r="B79" s="40"/>
      <c r="C79" s="40"/>
      <c r="D79" s="40"/>
      <c r="E79" s="136"/>
      <c r="F79" s="40"/>
      <c r="G79" s="40"/>
      <c r="H79" s="40"/>
      <c r="I79" s="40"/>
      <c r="J79" s="40"/>
      <c r="K79" s="76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82"/>
      <c r="Y79" s="82"/>
      <c r="Z79" s="82"/>
      <c r="AA79" s="82"/>
      <c r="AB79" s="82"/>
      <c r="AC79" s="82"/>
    </row>
    <row r="80" spans="1:31">
      <c r="A80" s="40"/>
      <c r="B80" s="40"/>
      <c r="C80" s="40"/>
      <c r="D80" s="40"/>
      <c r="F80" s="40"/>
      <c r="G80" s="40"/>
      <c r="H80" s="40"/>
      <c r="I80" s="40"/>
      <c r="J80" s="40"/>
      <c r="K80" s="76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</row>
    <row r="82" spans="10:12">
      <c r="K82" s="199"/>
      <c r="L82" s="200"/>
    </row>
    <row r="93" spans="10:12">
      <c r="J93" s="201"/>
      <c r="K93" s="202"/>
    </row>
    <row r="94" spans="10:12">
      <c r="J94" s="203"/>
      <c r="K94" s="204"/>
    </row>
    <row r="95" spans="10:12">
      <c r="J95" s="203"/>
      <c r="K95" s="204"/>
    </row>
  </sheetData>
  <mergeCells count="13">
    <mergeCell ref="B2:L2"/>
    <mergeCell ref="B3:L3"/>
    <mergeCell ref="J69:K69"/>
    <mergeCell ref="X5:X7"/>
    <mergeCell ref="Y5:Y7"/>
    <mergeCell ref="B7:C7"/>
    <mergeCell ref="J67:K67"/>
    <mergeCell ref="J68:K68"/>
    <mergeCell ref="C5:L5"/>
    <mergeCell ref="B4:L4"/>
    <mergeCell ref="Q2:T2"/>
    <mergeCell ref="C67:D67"/>
    <mergeCell ref="C68:D68"/>
  </mergeCells>
  <printOptions horizontalCentered="1" verticalCentered="1"/>
  <pageMargins left="0" right="0" top="0.19685039370078741" bottom="0.19685039370078741" header="0.11811023622047245" footer="0.11811023622047245"/>
  <pageSetup scale="51" orientation="landscape" r:id="rId1"/>
  <headerFooter scaleWithDoc="0" alignWithMargins="0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B0F0"/>
  </sheetPr>
  <dimension ref="A1:M126"/>
  <sheetViews>
    <sheetView topLeftCell="A58" workbookViewId="0">
      <selection activeCell="D72" sqref="D72"/>
    </sheetView>
  </sheetViews>
  <sheetFormatPr baseColWidth="10" defaultColWidth="11.42578125" defaultRowHeight="14.25"/>
  <cols>
    <col min="1" max="1" width="2.7109375" style="77" customWidth="1"/>
    <col min="2" max="2" width="2.28515625" style="81" customWidth="1"/>
    <col min="3" max="3" width="94.7109375" style="77" customWidth="1"/>
    <col min="4" max="4" width="18.28515625" style="77" customWidth="1"/>
    <col min="5" max="5" width="19.42578125" style="40" customWidth="1"/>
    <col min="6" max="6" width="13.5703125" style="77" hidden="1" customWidth="1"/>
    <col min="7" max="7" width="9.7109375" style="77" hidden="1" customWidth="1"/>
    <col min="8" max="8" width="2" style="77" customWidth="1"/>
    <col min="9" max="10" width="11.42578125" style="77"/>
    <col min="11" max="11" width="15" style="77" customWidth="1"/>
    <col min="12" max="12" width="12.28515625" style="77" bestFit="1" customWidth="1"/>
    <col min="13" max="16384" width="11.42578125" style="77"/>
  </cols>
  <sheetData>
    <row r="1" spans="1:8" ht="6.75" customHeight="1" thickBot="1"/>
    <row r="2" spans="1:8" s="206" customFormat="1" ht="12.75" customHeight="1">
      <c r="A2" s="205"/>
      <c r="B2" s="497" t="s">
        <v>357</v>
      </c>
      <c r="C2" s="498"/>
      <c r="D2" s="498"/>
      <c r="E2" s="498"/>
      <c r="F2" s="498"/>
      <c r="G2" s="498"/>
      <c r="H2" s="499"/>
    </row>
    <row r="3" spans="1:8" ht="12.75" customHeight="1">
      <c r="A3" s="40"/>
      <c r="B3" s="507" t="s">
        <v>506</v>
      </c>
      <c r="C3" s="493"/>
      <c r="D3" s="493"/>
      <c r="E3" s="493"/>
      <c r="F3" s="493"/>
      <c r="G3" s="493"/>
      <c r="H3" s="508"/>
    </row>
    <row r="4" spans="1:8" ht="12.75" customHeight="1">
      <c r="A4" s="40"/>
      <c r="B4" s="496" t="s">
        <v>21</v>
      </c>
      <c r="C4" s="494"/>
      <c r="D4" s="494"/>
      <c r="E4" s="494"/>
      <c r="F4" s="494"/>
      <c r="G4" s="494"/>
      <c r="H4" s="495"/>
    </row>
    <row r="5" spans="1:8" ht="15" customHeight="1">
      <c r="A5" s="40"/>
      <c r="B5" s="507" t="s">
        <v>403</v>
      </c>
      <c r="C5" s="493"/>
      <c r="D5" s="493"/>
      <c r="E5" s="493"/>
      <c r="F5" s="493"/>
      <c r="G5" s="493"/>
      <c r="H5" s="508"/>
    </row>
    <row r="6" spans="1:8" ht="15" customHeight="1">
      <c r="A6" s="40"/>
      <c r="B6" s="207"/>
      <c r="C6" s="67"/>
      <c r="D6" s="67"/>
      <c r="E6" s="67"/>
      <c r="F6" s="67"/>
      <c r="G6" s="67"/>
      <c r="H6" s="208"/>
    </row>
    <row r="7" spans="1:8" ht="27.75" customHeight="1">
      <c r="A7" s="40"/>
      <c r="B7" s="505" t="s">
        <v>240</v>
      </c>
      <c r="C7" s="506"/>
      <c r="D7" s="209">
        <v>2025</v>
      </c>
      <c r="E7" s="209">
        <v>2024</v>
      </c>
      <c r="F7" s="210" t="s">
        <v>143</v>
      </c>
      <c r="G7" s="211" t="s">
        <v>122</v>
      </c>
      <c r="H7" s="212"/>
    </row>
    <row r="8" spans="1:8" ht="7.5" customHeight="1">
      <c r="A8" s="40"/>
      <c r="B8" s="213"/>
      <c r="C8" s="104"/>
      <c r="D8" s="104"/>
      <c r="E8" s="104"/>
      <c r="F8" s="104"/>
      <c r="G8" s="104"/>
      <c r="H8" s="103"/>
    </row>
    <row r="9" spans="1:8" ht="15" customHeight="1">
      <c r="A9" s="40"/>
      <c r="B9" s="47" t="s">
        <v>6</v>
      </c>
      <c r="C9" s="48"/>
      <c r="D9" s="49"/>
      <c r="E9" s="488"/>
      <c r="F9" s="488"/>
      <c r="G9" s="488"/>
      <c r="H9" s="509"/>
    </row>
    <row r="10" spans="1:8" ht="9" customHeight="1">
      <c r="A10" s="40"/>
      <c r="B10" s="47"/>
      <c r="C10" s="48"/>
      <c r="D10" s="102"/>
      <c r="E10" s="488"/>
      <c r="F10" s="488"/>
      <c r="G10" s="488"/>
      <c r="H10" s="509"/>
    </row>
    <row r="11" spans="1:8" ht="15" customHeight="1">
      <c r="A11" s="40"/>
      <c r="B11" s="47" t="s">
        <v>72</v>
      </c>
      <c r="C11" s="48"/>
      <c r="D11" s="161">
        <f>SUM(D13:D19)</f>
        <v>1263441.3799999999</v>
      </c>
      <c r="E11" s="214">
        <v>1293103</v>
      </c>
      <c r="F11" s="54"/>
      <c r="G11" s="215"/>
      <c r="H11" s="51"/>
    </row>
    <row r="12" spans="1:8" ht="6.75" customHeight="1">
      <c r="A12" s="40"/>
      <c r="B12" s="70"/>
      <c r="C12" s="49"/>
      <c r="D12" s="128"/>
      <c r="E12" s="216"/>
      <c r="F12" s="56"/>
      <c r="G12" s="217"/>
      <c r="H12" s="51"/>
    </row>
    <row r="13" spans="1:8" ht="15" customHeight="1">
      <c r="A13" s="40"/>
      <c r="B13" s="70"/>
      <c r="C13" s="218" t="s">
        <v>68</v>
      </c>
      <c r="D13" s="128">
        <v>0</v>
      </c>
      <c r="E13" s="216">
        <v>0</v>
      </c>
      <c r="F13" s="56"/>
      <c r="G13" s="217"/>
      <c r="H13" s="51"/>
    </row>
    <row r="14" spans="1:8" ht="15" customHeight="1">
      <c r="A14" s="40"/>
      <c r="B14" s="70"/>
      <c r="C14" s="218" t="s">
        <v>69</v>
      </c>
      <c r="D14" s="128">
        <v>0</v>
      </c>
      <c r="E14" s="216">
        <v>0</v>
      </c>
      <c r="F14" s="56"/>
      <c r="G14" s="217"/>
      <c r="H14" s="51"/>
    </row>
    <row r="15" spans="1:8" ht="15" customHeight="1">
      <c r="A15" s="40"/>
      <c r="B15" s="70"/>
      <c r="C15" s="218" t="s">
        <v>70</v>
      </c>
      <c r="D15" s="128">
        <v>0</v>
      </c>
      <c r="E15" s="216">
        <v>0</v>
      </c>
      <c r="F15" s="56"/>
      <c r="G15" s="217"/>
      <c r="H15" s="51"/>
    </row>
    <row r="16" spans="1:8" ht="15" customHeight="1">
      <c r="A16" s="40"/>
      <c r="B16" s="70"/>
      <c r="C16" s="218" t="s">
        <v>71</v>
      </c>
      <c r="D16" s="128">
        <v>0</v>
      </c>
      <c r="E16" s="216">
        <v>0</v>
      </c>
      <c r="F16" s="56"/>
      <c r="G16" s="217"/>
      <c r="H16" s="59"/>
    </row>
    <row r="17" spans="1:10" ht="15" customHeight="1">
      <c r="A17" s="40"/>
      <c r="B17" s="70"/>
      <c r="C17" s="218" t="s">
        <v>215</v>
      </c>
      <c r="D17" s="128">
        <v>0</v>
      </c>
      <c r="E17" s="216">
        <v>0</v>
      </c>
      <c r="F17" s="56"/>
      <c r="G17" s="217"/>
      <c r="H17" s="51"/>
    </row>
    <row r="18" spans="1:10" ht="15" customHeight="1">
      <c r="A18" s="40"/>
      <c r="B18" s="70"/>
      <c r="C18" s="218" t="s">
        <v>207</v>
      </c>
      <c r="D18" s="128">
        <v>0</v>
      </c>
      <c r="E18" s="216">
        <v>0</v>
      </c>
      <c r="F18" s="56"/>
      <c r="G18" s="217"/>
      <c r="H18" s="51"/>
    </row>
    <row r="19" spans="1:10" ht="15" customHeight="1">
      <c r="A19" s="40"/>
      <c r="B19" s="70"/>
      <c r="C19" s="218" t="s">
        <v>208</v>
      </c>
      <c r="D19" s="128">
        <f>-bal_02!H31</f>
        <v>1263441.3799999999</v>
      </c>
      <c r="E19" s="216">
        <v>1293103</v>
      </c>
      <c r="F19" s="56"/>
      <c r="G19" s="217"/>
      <c r="H19" s="51"/>
      <c r="I19" s="77" t="s">
        <v>406</v>
      </c>
      <c r="J19" s="219"/>
    </row>
    <row r="20" spans="1:10" ht="7.5" customHeight="1">
      <c r="A20" s="40"/>
      <c r="B20" s="70"/>
      <c r="C20" s="49"/>
      <c r="D20" s="102"/>
      <c r="E20" s="220"/>
      <c r="F20" s="49"/>
      <c r="G20" s="221"/>
      <c r="H20" s="51"/>
    </row>
    <row r="21" spans="1:10" ht="15" customHeight="1">
      <c r="A21" s="40"/>
      <c r="B21" s="503" t="s">
        <v>216</v>
      </c>
      <c r="C21" s="504"/>
      <c r="D21" s="139">
        <f>SUM(D23:D24)</f>
        <v>282590645.20999998</v>
      </c>
      <c r="E21" s="222">
        <v>453279765</v>
      </c>
      <c r="F21" s="54">
        <f>+D21-E21</f>
        <v>-170689119.79000002</v>
      </c>
      <c r="G21" s="223">
        <f>+F21/E21</f>
        <v>-0.37656461410758102</v>
      </c>
      <c r="H21" s="51"/>
    </row>
    <row r="22" spans="1:10" ht="7.5" customHeight="1">
      <c r="A22" s="40"/>
      <c r="B22" s="70"/>
      <c r="C22" s="49"/>
      <c r="D22" s="224"/>
      <c r="E22" s="225"/>
      <c r="F22" s="49"/>
      <c r="G22" s="221"/>
      <c r="H22" s="51"/>
    </row>
    <row r="23" spans="1:10" ht="24" customHeight="1">
      <c r="A23" s="40"/>
      <c r="B23" s="70"/>
      <c r="C23" s="226" t="s">
        <v>217</v>
      </c>
      <c r="D23" s="128">
        <v>0</v>
      </c>
      <c r="E23" s="216">
        <v>0</v>
      </c>
      <c r="F23" s="56"/>
      <c r="G23" s="217"/>
      <c r="H23" s="51"/>
    </row>
    <row r="24" spans="1:10" ht="19.5" customHeight="1">
      <c r="A24" s="40"/>
      <c r="B24" s="70"/>
      <c r="C24" s="226" t="s">
        <v>218</v>
      </c>
      <c r="D24" s="119">
        <f>-bal_02!H32</f>
        <v>282590645.20999998</v>
      </c>
      <c r="E24" s="227">
        <v>453279765</v>
      </c>
      <c r="F24" s="56">
        <f>+D24-E24</f>
        <v>-170689119.79000002</v>
      </c>
      <c r="G24" s="228">
        <f>+F24/E24</f>
        <v>-0.37656461410758102</v>
      </c>
      <c r="H24" s="51"/>
    </row>
    <row r="25" spans="1:10" ht="6.75" customHeight="1">
      <c r="A25" s="40"/>
      <c r="B25" s="70"/>
      <c r="C25" s="49"/>
      <c r="D25" s="128"/>
      <c r="E25" s="216"/>
      <c r="F25" s="56"/>
      <c r="G25" s="217"/>
      <c r="H25" s="51"/>
    </row>
    <row r="26" spans="1:10" ht="15" customHeight="1">
      <c r="A26" s="40"/>
      <c r="B26" s="47" t="s">
        <v>73</v>
      </c>
      <c r="C26" s="49"/>
      <c r="D26" s="139">
        <f>SUM(D28:D32)</f>
        <v>5.16</v>
      </c>
      <c r="E26" s="222">
        <v>261848</v>
      </c>
      <c r="F26" s="54">
        <f>+D26-E26</f>
        <v>-261842.84</v>
      </c>
      <c r="G26" s="223">
        <f>+F26/E26</f>
        <v>-0.99998029391097121</v>
      </c>
      <c r="H26" s="51"/>
    </row>
    <row r="27" spans="1:10" ht="6.75" customHeight="1">
      <c r="A27" s="40"/>
      <c r="B27" s="70"/>
      <c r="C27" s="49"/>
      <c r="D27" s="102"/>
      <c r="E27" s="220"/>
      <c r="F27" s="49"/>
      <c r="G27" s="221"/>
      <c r="H27" s="51"/>
    </row>
    <row r="28" spans="1:10" ht="15" customHeight="1">
      <c r="A28" s="40"/>
      <c r="B28" s="70"/>
      <c r="C28" s="218" t="s">
        <v>77</v>
      </c>
      <c r="D28" s="128">
        <f>-bal_02!H33</f>
        <v>5.16</v>
      </c>
      <c r="E28" s="216">
        <v>2192</v>
      </c>
      <c r="F28" s="56">
        <f>+D28-E28</f>
        <v>-2186.84</v>
      </c>
      <c r="G28" s="228">
        <f>+F28/E28</f>
        <v>-0.99764598540145988</v>
      </c>
      <c r="H28" s="51"/>
      <c r="I28" s="77" t="s">
        <v>486</v>
      </c>
    </row>
    <row r="29" spans="1:10">
      <c r="A29" s="40"/>
      <c r="B29" s="70"/>
      <c r="C29" s="218" t="s">
        <v>74</v>
      </c>
      <c r="D29" s="128">
        <v>0</v>
      </c>
      <c r="E29" s="216">
        <v>0</v>
      </c>
      <c r="F29" s="56"/>
      <c r="G29" s="217"/>
      <c r="H29" s="51"/>
    </row>
    <row r="30" spans="1:10" ht="15" customHeight="1">
      <c r="A30" s="40"/>
      <c r="B30" s="70"/>
      <c r="C30" s="226" t="s">
        <v>219</v>
      </c>
      <c r="D30" s="128">
        <v>0</v>
      </c>
      <c r="E30" s="216">
        <v>0</v>
      </c>
      <c r="F30" s="56"/>
      <c r="G30" s="217"/>
      <c r="H30" s="51"/>
    </row>
    <row r="31" spans="1:10" ht="15" customHeight="1">
      <c r="A31" s="40"/>
      <c r="B31" s="70"/>
      <c r="C31" s="218" t="s">
        <v>75</v>
      </c>
      <c r="D31" s="128">
        <v>0</v>
      </c>
      <c r="E31" s="216">
        <v>0</v>
      </c>
      <c r="F31" s="56"/>
      <c r="G31" s="217"/>
      <c r="H31" s="51"/>
    </row>
    <row r="32" spans="1:10" ht="15" customHeight="1">
      <c r="A32" s="40"/>
      <c r="B32" s="70"/>
      <c r="C32" s="218" t="s">
        <v>76</v>
      </c>
      <c r="D32" s="128">
        <f>-bal_02!H34</f>
        <v>0</v>
      </c>
      <c r="E32" s="216">
        <v>259656</v>
      </c>
      <c r="F32" s="56">
        <f>+D32-E32</f>
        <v>-259656</v>
      </c>
      <c r="G32" s="228">
        <f>+F32/E32</f>
        <v>-1</v>
      </c>
      <c r="H32" s="51"/>
      <c r="I32" s="77" t="s">
        <v>485</v>
      </c>
    </row>
    <row r="33" spans="1:13" ht="6.75" customHeight="1">
      <c r="A33" s="40"/>
      <c r="B33" s="70"/>
      <c r="C33" s="49"/>
      <c r="D33" s="102"/>
      <c r="E33" s="220"/>
      <c r="F33" s="49"/>
      <c r="G33" s="221"/>
      <c r="H33" s="51"/>
    </row>
    <row r="34" spans="1:13" ht="15" customHeight="1">
      <c r="A34" s="40"/>
      <c r="B34" s="47" t="s">
        <v>78</v>
      </c>
      <c r="C34" s="49"/>
      <c r="D34" s="139">
        <f>+D21+D26+D11</f>
        <v>283854091.75</v>
      </c>
      <c r="E34" s="222">
        <v>454834716</v>
      </c>
      <c r="F34" s="54">
        <f>+D34-E34</f>
        <v>-170980624.25</v>
      </c>
      <c r="G34" s="223">
        <f>+F34/E34</f>
        <v>-0.37591814836315179</v>
      </c>
      <c r="H34" s="51"/>
      <c r="J34" s="138"/>
      <c r="K34" s="219"/>
      <c r="L34" s="138"/>
    </row>
    <row r="35" spans="1:13" ht="7.5" customHeight="1">
      <c r="A35" s="40"/>
      <c r="B35" s="70"/>
      <c r="C35" s="49"/>
      <c r="D35" s="102"/>
      <c r="E35" s="220"/>
      <c r="F35" s="49"/>
      <c r="G35" s="221"/>
      <c r="H35" s="51"/>
    </row>
    <row r="36" spans="1:13" ht="15" customHeight="1">
      <c r="A36" s="40"/>
      <c r="B36" s="47" t="s">
        <v>7</v>
      </c>
      <c r="C36" s="50"/>
      <c r="D36" s="139"/>
      <c r="E36" s="222"/>
      <c r="F36" s="49"/>
      <c r="G36" s="221"/>
      <c r="H36" s="51"/>
      <c r="J36" s="138"/>
    </row>
    <row r="37" spans="1:13" ht="7.5" customHeight="1">
      <c r="A37" s="40"/>
      <c r="B37" s="47"/>
      <c r="C37" s="50"/>
      <c r="D37" s="102"/>
      <c r="E37" s="229"/>
      <c r="F37" s="54">
        <f>+D36-E36</f>
        <v>0</v>
      </c>
      <c r="G37" s="223" t="e">
        <f>+F37/E36</f>
        <v>#DIV/0!</v>
      </c>
      <c r="H37" s="51"/>
    </row>
    <row r="38" spans="1:13" ht="15" customHeight="1">
      <c r="A38" s="40"/>
      <c r="B38" s="47" t="s">
        <v>79</v>
      </c>
      <c r="C38" s="50"/>
      <c r="D38" s="139">
        <f>SUM(D40:D42)</f>
        <v>247239079.39000002</v>
      </c>
      <c r="E38" s="230">
        <v>455034733</v>
      </c>
      <c r="F38" s="58"/>
      <c r="G38" s="231"/>
      <c r="H38" s="51"/>
      <c r="J38" s="138"/>
      <c r="K38" s="138"/>
    </row>
    <row r="39" spans="1:13" ht="6.75" customHeight="1">
      <c r="A39" s="40"/>
      <c r="B39" s="70"/>
      <c r="C39" s="50"/>
      <c r="D39" s="232"/>
      <c r="E39" s="233"/>
      <c r="F39" s="49"/>
      <c r="G39" s="221"/>
      <c r="H39" s="51"/>
    </row>
    <row r="40" spans="1:13" ht="15" customHeight="1">
      <c r="A40" s="40"/>
      <c r="B40" s="234"/>
      <c r="C40" s="235" t="s">
        <v>8</v>
      </c>
      <c r="D40" s="119">
        <f>bal_02!I35</f>
        <v>72576064.180000007</v>
      </c>
      <c r="E40" s="216">
        <v>173595905</v>
      </c>
      <c r="F40" s="56">
        <f>+D40-E40</f>
        <v>-101019840.81999999</v>
      </c>
      <c r="G40" s="228">
        <f>+F40/E40</f>
        <v>-0.58192525232666059</v>
      </c>
      <c r="H40" s="51"/>
      <c r="I40" s="219"/>
      <c r="J40" s="236"/>
      <c r="K40" s="236"/>
      <c r="L40" s="237"/>
      <c r="M40" s="238"/>
    </row>
    <row r="41" spans="1:13" ht="15" customHeight="1">
      <c r="A41" s="40"/>
      <c r="B41" s="234"/>
      <c r="C41" s="235" t="s">
        <v>9</v>
      </c>
      <c r="D41" s="119">
        <f>bal_02!I40</f>
        <v>1581401.1899999997</v>
      </c>
      <c r="E41" s="216">
        <v>12499045</v>
      </c>
      <c r="F41" s="58">
        <f>+D41-E41</f>
        <v>-10917643.810000001</v>
      </c>
      <c r="G41" s="228">
        <f t="shared" ref="G41:G42" si="0">+F41/E41</f>
        <v>-0.87347823853742435</v>
      </c>
      <c r="H41" s="51"/>
      <c r="J41" s="238"/>
      <c r="K41" s="236"/>
      <c r="L41" s="237"/>
      <c r="M41" s="238"/>
    </row>
    <row r="42" spans="1:13" ht="15" customHeight="1">
      <c r="A42" s="40"/>
      <c r="B42" s="234"/>
      <c r="C42" s="235" t="s">
        <v>10</v>
      </c>
      <c r="D42" s="119">
        <f>bal_02!I49</f>
        <v>173081614.02000001</v>
      </c>
      <c r="E42" s="227">
        <v>268939783</v>
      </c>
      <c r="F42" s="56">
        <f>+D42-E42</f>
        <v>-95858168.979999989</v>
      </c>
      <c r="G42" s="228">
        <f t="shared" si="0"/>
        <v>-0.35642985917037046</v>
      </c>
      <c r="H42" s="51"/>
      <c r="J42" s="238"/>
      <c r="K42" s="236"/>
      <c r="L42" s="237"/>
      <c r="M42" s="238"/>
    </row>
    <row r="43" spans="1:13" ht="6.75" customHeight="1">
      <c r="A43" s="40"/>
      <c r="B43" s="234"/>
      <c r="C43" s="50"/>
      <c r="D43" s="113"/>
      <c r="E43" s="239"/>
      <c r="F43" s="49"/>
      <c r="G43" s="221"/>
      <c r="H43" s="51"/>
      <c r="J43" s="238"/>
      <c r="K43" s="238"/>
      <c r="L43" s="238"/>
      <c r="M43" s="238"/>
    </row>
    <row r="44" spans="1:13" ht="15" customHeight="1">
      <c r="A44" s="40"/>
      <c r="B44" s="47" t="s">
        <v>80</v>
      </c>
      <c r="C44" s="50"/>
      <c r="D44" s="161">
        <f>SUM(D46:D54)</f>
        <v>0</v>
      </c>
      <c r="E44" s="214">
        <v>0</v>
      </c>
      <c r="F44" s="54">
        <f>+D44-E44</f>
        <v>0</v>
      </c>
      <c r="G44" s="228"/>
      <c r="H44" s="51"/>
      <c r="J44" s="238"/>
      <c r="K44" s="237"/>
      <c r="L44" s="238"/>
      <c r="M44" s="238"/>
    </row>
    <row r="45" spans="1:13" ht="7.5" customHeight="1">
      <c r="A45" s="40"/>
      <c r="B45" s="234"/>
      <c r="C45" s="50"/>
      <c r="D45" s="113"/>
      <c r="E45" s="239"/>
      <c r="F45" s="49"/>
      <c r="G45" s="221"/>
      <c r="H45" s="51"/>
    </row>
    <row r="46" spans="1:13" ht="15" customHeight="1">
      <c r="A46" s="40"/>
      <c r="B46" s="234"/>
      <c r="C46" s="235" t="s">
        <v>81</v>
      </c>
      <c r="D46" s="128">
        <v>0</v>
      </c>
      <c r="E46" s="216">
        <v>0</v>
      </c>
      <c r="F46" s="56"/>
      <c r="G46" s="217"/>
      <c r="H46" s="51"/>
    </row>
    <row r="47" spans="1:13" ht="15" customHeight="1">
      <c r="A47" s="40"/>
      <c r="B47" s="234"/>
      <c r="C47" s="235" t="s">
        <v>82</v>
      </c>
      <c r="D47" s="128">
        <v>0</v>
      </c>
      <c r="E47" s="216">
        <v>0</v>
      </c>
      <c r="F47" s="56"/>
      <c r="G47" s="217"/>
      <c r="H47" s="51"/>
    </row>
    <row r="48" spans="1:13" ht="15" customHeight="1">
      <c r="A48" s="40"/>
      <c r="B48" s="234"/>
      <c r="C48" s="235" t="s">
        <v>11</v>
      </c>
      <c r="D48" s="128">
        <f>bal_02!H57</f>
        <v>0</v>
      </c>
      <c r="E48" s="216">
        <v>0</v>
      </c>
      <c r="F48" s="56"/>
      <c r="G48" s="217"/>
      <c r="H48" s="51"/>
    </row>
    <row r="49" spans="1:8" ht="15" customHeight="1">
      <c r="A49" s="40"/>
      <c r="B49" s="234"/>
      <c r="C49" s="235" t="s">
        <v>83</v>
      </c>
      <c r="D49" s="128">
        <v>0</v>
      </c>
      <c r="E49" s="216">
        <v>0</v>
      </c>
      <c r="F49" s="56"/>
      <c r="G49" s="217"/>
      <c r="H49" s="51"/>
    </row>
    <row r="50" spans="1:8" ht="15" customHeight="1">
      <c r="A50" s="40"/>
      <c r="B50" s="234"/>
      <c r="C50" s="235" t="s">
        <v>84</v>
      </c>
      <c r="D50" s="128">
        <v>0</v>
      </c>
      <c r="E50" s="216">
        <v>0</v>
      </c>
      <c r="F50" s="56"/>
      <c r="G50" s="217"/>
      <c r="H50" s="51"/>
    </row>
    <row r="51" spans="1:8" ht="15" customHeight="1">
      <c r="A51" s="40"/>
      <c r="B51" s="234"/>
      <c r="C51" s="235" t="s">
        <v>85</v>
      </c>
      <c r="D51" s="128">
        <v>0</v>
      </c>
      <c r="E51" s="216">
        <v>0</v>
      </c>
      <c r="F51" s="54">
        <f>+D51-E51</f>
        <v>0</v>
      </c>
      <c r="G51" s="228"/>
      <c r="H51" s="51"/>
    </row>
    <row r="52" spans="1:8" ht="15" customHeight="1">
      <c r="A52" s="40"/>
      <c r="B52" s="234"/>
      <c r="C52" s="235" t="s">
        <v>86</v>
      </c>
      <c r="D52" s="128">
        <v>0</v>
      </c>
      <c r="E52" s="216">
        <v>0</v>
      </c>
      <c r="F52" s="56"/>
      <c r="G52" s="217"/>
      <c r="H52" s="51"/>
    </row>
    <row r="53" spans="1:8" ht="15" customHeight="1">
      <c r="A53" s="40"/>
      <c r="B53" s="234"/>
      <c r="C53" s="235" t="s">
        <v>87</v>
      </c>
      <c r="D53" s="128">
        <v>0</v>
      </c>
      <c r="E53" s="216">
        <v>0</v>
      </c>
      <c r="F53" s="56"/>
      <c r="G53" s="217"/>
      <c r="H53" s="51"/>
    </row>
    <row r="54" spans="1:8" ht="15" customHeight="1">
      <c r="A54" s="40"/>
      <c r="B54" s="234"/>
      <c r="C54" s="235" t="s">
        <v>88</v>
      </c>
      <c r="D54" s="128">
        <v>0</v>
      </c>
      <c r="E54" s="216">
        <v>0</v>
      </c>
      <c r="F54" s="56"/>
      <c r="G54" s="217"/>
      <c r="H54" s="51"/>
    </row>
    <row r="55" spans="1:8" ht="6.75" customHeight="1">
      <c r="A55" s="40"/>
      <c r="B55" s="234"/>
      <c r="C55" s="49"/>
      <c r="D55" s="102"/>
      <c r="E55" s="220"/>
      <c r="F55" s="49"/>
      <c r="G55" s="221"/>
      <c r="H55" s="51"/>
    </row>
    <row r="56" spans="1:8" ht="15" customHeight="1">
      <c r="A56" s="40"/>
      <c r="B56" s="47" t="s">
        <v>89</v>
      </c>
      <c r="C56" s="58"/>
      <c r="D56" s="161">
        <f>SUM(D58:D60)</f>
        <v>0</v>
      </c>
      <c r="E56" s="214">
        <v>0</v>
      </c>
      <c r="F56" s="54"/>
      <c r="G56" s="215"/>
      <c r="H56" s="51"/>
    </row>
    <row r="57" spans="1:8" ht="6.75" customHeight="1">
      <c r="A57" s="40"/>
      <c r="B57" s="234"/>
      <c r="C57" s="58"/>
      <c r="D57" s="102"/>
      <c r="E57" s="220"/>
      <c r="F57" s="49"/>
      <c r="G57" s="221"/>
      <c r="H57" s="51"/>
    </row>
    <row r="58" spans="1:8" ht="15" customHeight="1">
      <c r="A58" s="40"/>
      <c r="B58" s="234"/>
      <c r="C58" s="240" t="s">
        <v>90</v>
      </c>
      <c r="D58" s="128">
        <v>0</v>
      </c>
      <c r="E58" s="216">
        <v>0</v>
      </c>
      <c r="F58" s="56"/>
      <c r="G58" s="217"/>
      <c r="H58" s="51"/>
    </row>
    <row r="59" spans="1:8" ht="15" customHeight="1">
      <c r="A59" s="40"/>
      <c r="B59" s="234"/>
      <c r="C59" s="240" t="s">
        <v>14</v>
      </c>
      <c r="D59" s="128">
        <v>0</v>
      </c>
      <c r="E59" s="216">
        <v>0</v>
      </c>
      <c r="F59" s="56"/>
      <c r="G59" s="217"/>
      <c r="H59" s="51"/>
    </row>
    <row r="60" spans="1:8" ht="15" customHeight="1">
      <c r="A60" s="40"/>
      <c r="B60" s="234"/>
      <c r="C60" s="240" t="s">
        <v>91</v>
      </c>
      <c r="D60" s="128">
        <v>0</v>
      </c>
      <c r="E60" s="216">
        <v>0</v>
      </c>
      <c r="F60" s="56"/>
      <c r="G60" s="217"/>
      <c r="H60" s="51"/>
    </row>
    <row r="61" spans="1:8" ht="7.5" customHeight="1">
      <c r="A61" s="40"/>
      <c r="B61" s="234"/>
      <c r="C61" s="58"/>
      <c r="D61" s="119"/>
      <c r="E61" s="227"/>
      <c r="F61" s="49"/>
      <c r="G61" s="221"/>
      <c r="H61" s="51"/>
    </row>
    <row r="62" spans="1:8" ht="15" customHeight="1">
      <c r="A62" s="40"/>
      <c r="B62" s="47" t="s">
        <v>92</v>
      </c>
      <c r="C62" s="58"/>
      <c r="D62" s="161">
        <v>0</v>
      </c>
      <c r="E62" s="214">
        <v>0</v>
      </c>
      <c r="F62" s="54"/>
      <c r="G62" s="215"/>
      <c r="H62" s="51"/>
    </row>
    <row r="63" spans="1:8" ht="7.5" customHeight="1">
      <c r="A63" s="40"/>
      <c r="B63" s="234"/>
      <c r="C63" s="58"/>
      <c r="D63" s="102"/>
      <c r="E63" s="220"/>
      <c r="F63" s="49"/>
      <c r="G63" s="221"/>
      <c r="H63" s="51"/>
    </row>
    <row r="64" spans="1:8" ht="15" customHeight="1">
      <c r="A64" s="40"/>
      <c r="B64" s="234"/>
      <c r="C64" s="240" t="s">
        <v>93</v>
      </c>
      <c r="D64" s="128">
        <v>0</v>
      </c>
      <c r="E64" s="216">
        <v>0</v>
      </c>
      <c r="F64" s="56"/>
      <c r="G64" s="217"/>
      <c r="H64" s="51"/>
    </row>
    <row r="65" spans="1:8" ht="15" customHeight="1">
      <c r="A65" s="40"/>
      <c r="B65" s="234"/>
      <c r="C65" s="240" t="s">
        <v>94</v>
      </c>
      <c r="D65" s="128">
        <v>0</v>
      </c>
      <c r="E65" s="216">
        <v>0</v>
      </c>
      <c r="F65" s="56"/>
      <c r="G65" s="217"/>
      <c r="H65" s="51"/>
    </row>
    <row r="66" spans="1:8" ht="15" customHeight="1">
      <c r="A66" s="40"/>
      <c r="B66" s="234"/>
      <c r="C66" s="240" t="s">
        <v>95</v>
      </c>
      <c r="D66" s="128">
        <v>0</v>
      </c>
      <c r="E66" s="216">
        <v>0</v>
      </c>
      <c r="F66" s="56"/>
      <c r="G66" s="217"/>
      <c r="H66" s="51"/>
    </row>
    <row r="67" spans="1:8" ht="15" customHeight="1">
      <c r="A67" s="40"/>
      <c r="B67" s="234"/>
      <c r="C67" s="240" t="s">
        <v>96</v>
      </c>
      <c r="D67" s="128">
        <v>0</v>
      </c>
      <c r="E67" s="216">
        <v>0</v>
      </c>
      <c r="F67" s="56"/>
      <c r="G67" s="217"/>
      <c r="H67" s="51"/>
    </row>
    <row r="68" spans="1:8" ht="15" customHeight="1">
      <c r="A68" s="40"/>
      <c r="B68" s="234"/>
      <c r="C68" s="240" t="s">
        <v>97</v>
      </c>
      <c r="D68" s="128">
        <v>0</v>
      </c>
      <c r="E68" s="216">
        <v>0</v>
      </c>
      <c r="F68" s="56"/>
      <c r="G68" s="217"/>
      <c r="H68" s="51"/>
    </row>
    <row r="69" spans="1:8" ht="7.5" customHeight="1">
      <c r="A69" s="40"/>
      <c r="B69" s="234"/>
      <c r="C69" s="58"/>
      <c r="D69" s="119"/>
      <c r="E69" s="227"/>
      <c r="F69" s="49"/>
      <c r="G69" s="221"/>
      <c r="H69" s="51"/>
    </row>
    <row r="70" spans="1:8" ht="15" customHeight="1">
      <c r="A70" s="40"/>
      <c r="B70" s="47" t="s">
        <v>98</v>
      </c>
      <c r="C70" s="58"/>
      <c r="D70" s="139">
        <f>SUM(D72:D76)</f>
        <v>7793922.4200000009</v>
      </c>
      <c r="E70" s="222">
        <v>15646963</v>
      </c>
      <c r="F70" s="53">
        <f t="shared" ref="F70:G70" si="1">SUM(F72:F76)</f>
        <v>-7853040.5799999991</v>
      </c>
      <c r="G70" s="228">
        <f t="shared" si="1"/>
        <v>0.49811087429554224</v>
      </c>
      <c r="H70" s="51"/>
    </row>
    <row r="71" spans="1:8" ht="7.5" customHeight="1">
      <c r="A71" s="40"/>
      <c r="B71" s="234"/>
      <c r="C71" s="58"/>
      <c r="D71" s="119"/>
      <c r="E71" s="227"/>
      <c r="F71" s="49"/>
      <c r="G71" s="221"/>
      <c r="H71" s="51"/>
    </row>
    <row r="72" spans="1:8" ht="15" customHeight="1">
      <c r="A72" s="40"/>
      <c r="B72" s="234"/>
      <c r="C72" s="241" t="s">
        <v>220</v>
      </c>
      <c r="D72" s="128">
        <f>bal_02!H58+bal_02!H59+bal_02!H60+bal_02!H61</f>
        <v>7793922.4200000009</v>
      </c>
      <c r="E72" s="216">
        <v>15646963</v>
      </c>
      <c r="F72" s="58">
        <f>+D72-E72</f>
        <v>-7853040.5799999991</v>
      </c>
      <c r="G72" s="228">
        <f>+F72/E72</f>
        <v>-0.50188912570445776</v>
      </c>
      <c r="H72" s="51"/>
    </row>
    <row r="73" spans="1:8" ht="15" customHeight="1">
      <c r="A73" s="40"/>
      <c r="B73" s="234"/>
      <c r="C73" s="240" t="s">
        <v>99</v>
      </c>
      <c r="D73" s="128">
        <v>0</v>
      </c>
      <c r="E73" s="216">
        <v>0</v>
      </c>
      <c r="F73" s="56"/>
      <c r="G73" s="217"/>
      <c r="H73" s="51"/>
    </row>
    <row r="74" spans="1:8" ht="15" customHeight="1">
      <c r="A74" s="40"/>
      <c r="B74" s="234"/>
      <c r="C74" s="240" t="s">
        <v>100</v>
      </c>
      <c r="D74" s="128">
        <v>0</v>
      </c>
      <c r="E74" s="216">
        <v>0</v>
      </c>
      <c r="F74" s="56"/>
      <c r="G74" s="217"/>
      <c r="H74" s="51"/>
    </row>
    <row r="75" spans="1:8" ht="15" customHeight="1">
      <c r="A75" s="40"/>
      <c r="B75" s="234"/>
      <c r="C75" s="242" t="s">
        <v>221</v>
      </c>
      <c r="D75" s="128">
        <v>0</v>
      </c>
      <c r="E75" s="216">
        <v>0</v>
      </c>
      <c r="F75" s="56"/>
      <c r="G75" s="217"/>
      <c r="H75" s="51"/>
    </row>
    <row r="76" spans="1:8" ht="15" customHeight="1">
      <c r="A76" s="40"/>
      <c r="B76" s="234"/>
      <c r="C76" s="240" t="s">
        <v>222</v>
      </c>
      <c r="D76" s="128">
        <f>bal_02!H62</f>
        <v>0</v>
      </c>
      <c r="E76" s="216">
        <v>0</v>
      </c>
      <c r="F76" s="56">
        <f>+D76-E76</f>
        <v>0</v>
      </c>
      <c r="G76" s="228">
        <v>1</v>
      </c>
      <c r="H76" s="51"/>
    </row>
    <row r="77" spans="1:8" ht="7.5" customHeight="1">
      <c r="A77" s="40"/>
      <c r="B77" s="234"/>
      <c r="C77" s="58"/>
      <c r="D77" s="128"/>
      <c r="E77" s="216"/>
      <c r="F77" s="56"/>
      <c r="G77" s="217"/>
      <c r="H77" s="51"/>
    </row>
    <row r="78" spans="1:8" ht="15" customHeight="1">
      <c r="A78" s="41"/>
      <c r="B78" s="47" t="s">
        <v>223</v>
      </c>
      <c r="C78" s="50"/>
      <c r="D78" s="102"/>
      <c r="E78" s="220"/>
      <c r="F78" s="49"/>
      <c r="G78" s="221"/>
      <c r="H78" s="51"/>
    </row>
    <row r="79" spans="1:8" ht="7.5" customHeight="1">
      <c r="A79" s="40"/>
      <c r="B79" s="234"/>
      <c r="C79" s="50"/>
      <c r="D79" s="119"/>
      <c r="E79" s="227"/>
      <c r="F79" s="49"/>
      <c r="G79" s="221"/>
      <c r="H79" s="51"/>
    </row>
    <row r="80" spans="1:8" ht="15" customHeight="1">
      <c r="A80" s="40"/>
      <c r="B80" s="234"/>
      <c r="C80" s="235" t="s">
        <v>224</v>
      </c>
      <c r="D80" s="128">
        <v>0</v>
      </c>
      <c r="E80" s="216">
        <v>0</v>
      </c>
      <c r="F80" s="56"/>
      <c r="G80" s="217"/>
      <c r="H80" s="51"/>
    </row>
    <row r="81" spans="1:11" ht="7.5" customHeight="1">
      <c r="A81" s="40"/>
      <c r="B81" s="234"/>
      <c r="C81" s="50"/>
      <c r="D81" s="119"/>
      <c r="E81" s="227"/>
      <c r="F81" s="49"/>
      <c r="G81" s="221"/>
      <c r="H81" s="51"/>
    </row>
    <row r="82" spans="1:11" ht="15" customHeight="1">
      <c r="A82" s="40"/>
      <c r="B82" s="47" t="s">
        <v>101</v>
      </c>
      <c r="C82" s="58"/>
      <c r="D82" s="139">
        <f>+D38+D44+D56+D70+D62</f>
        <v>255033001.81</v>
      </c>
      <c r="E82" s="222">
        <v>470681696</v>
      </c>
      <c r="F82" s="54">
        <f>+D82-E82</f>
        <v>-215648694.19</v>
      </c>
      <c r="G82" s="223">
        <f>+F82/E82</f>
        <v>-0.4581624822521248</v>
      </c>
      <c r="H82" s="51"/>
    </row>
    <row r="83" spans="1:11" ht="7.5" customHeight="1">
      <c r="A83" s="40"/>
      <c r="B83" s="234"/>
      <c r="C83" s="58"/>
      <c r="D83" s="139"/>
      <c r="E83" s="222"/>
      <c r="F83" s="48"/>
      <c r="G83" s="243"/>
      <c r="H83" s="51"/>
    </row>
    <row r="84" spans="1:11" ht="15" customHeight="1">
      <c r="A84" s="40"/>
      <c r="B84" s="500" t="s">
        <v>252</v>
      </c>
      <c r="C84" s="501"/>
      <c r="D84" s="244">
        <f>+D34-D82</f>
        <v>28821089.939999998</v>
      </c>
      <c r="E84" s="245">
        <v>-15846980</v>
      </c>
      <c r="F84" s="246">
        <f>+D84-E84</f>
        <v>44668069.939999998</v>
      </c>
      <c r="G84" s="247">
        <f>+F84/E84</f>
        <v>-2.8187118264805027</v>
      </c>
      <c r="H84" s="51"/>
      <c r="I84" s="219">
        <f>+D84-ESF!K47</f>
        <v>0</v>
      </c>
      <c r="K84" s="219"/>
    </row>
    <row r="85" spans="1:11" ht="6.75" customHeight="1">
      <c r="A85" s="40"/>
      <c r="B85" s="70"/>
      <c r="C85" s="49"/>
      <c r="D85" s="49"/>
      <c r="E85" s="49"/>
      <c r="F85" s="49"/>
      <c r="G85" s="49"/>
      <c r="H85" s="51"/>
    </row>
    <row r="86" spans="1:11" ht="34.5" customHeight="1">
      <c r="B86" s="47"/>
      <c r="C86" s="502" t="s">
        <v>103</v>
      </c>
      <c r="D86" s="502"/>
      <c r="E86" s="502"/>
      <c r="F86" s="56"/>
      <c r="G86" s="49"/>
      <c r="H86" s="51"/>
    </row>
    <row r="87" spans="1:11" ht="6" customHeight="1">
      <c r="B87" s="47"/>
      <c r="C87" s="248"/>
      <c r="D87" s="248"/>
      <c r="E87" s="248"/>
      <c r="F87" s="56"/>
      <c r="G87" s="49"/>
      <c r="H87" s="249"/>
    </row>
    <row r="88" spans="1:11">
      <c r="B88" s="47"/>
      <c r="C88" s="424" t="s">
        <v>479</v>
      </c>
      <c r="D88" s="493" t="s">
        <v>334</v>
      </c>
      <c r="E88" s="493"/>
      <c r="F88" s="67"/>
      <c r="G88" s="67"/>
      <c r="H88" s="208"/>
      <c r="K88" s="250"/>
    </row>
    <row r="89" spans="1:11">
      <c r="B89" s="70"/>
      <c r="C89" s="425" t="s">
        <v>350</v>
      </c>
      <c r="D89" s="493" t="s">
        <v>336</v>
      </c>
      <c r="E89" s="493"/>
      <c r="F89" s="67"/>
      <c r="G89" s="67"/>
      <c r="H89" s="208"/>
      <c r="I89" s="81"/>
      <c r="K89" s="250"/>
    </row>
    <row r="90" spans="1:11">
      <c r="B90" s="70"/>
      <c r="C90" s="67"/>
      <c r="D90" s="493" t="s">
        <v>337</v>
      </c>
      <c r="E90" s="493"/>
      <c r="F90" s="67"/>
      <c r="G90" s="67"/>
      <c r="H90" s="208"/>
      <c r="K90" s="250"/>
    </row>
    <row r="91" spans="1:11">
      <c r="B91" s="70"/>
      <c r="C91" s="67"/>
      <c r="D91" s="67"/>
      <c r="E91" s="67"/>
      <c r="F91" s="67"/>
      <c r="G91" s="67"/>
      <c r="H91" s="208"/>
      <c r="K91" s="250"/>
    </row>
    <row r="92" spans="1:11">
      <c r="B92" s="70"/>
      <c r="C92" s="67"/>
      <c r="D92" s="67"/>
      <c r="E92" s="67"/>
      <c r="F92" s="67"/>
      <c r="G92" s="67"/>
      <c r="H92" s="208"/>
      <c r="K92" s="250"/>
    </row>
    <row r="93" spans="1:11" ht="5.25" customHeight="1" thickBot="1">
      <c r="B93" s="71"/>
      <c r="C93" s="195"/>
      <c r="D93" s="510"/>
      <c r="E93" s="510"/>
      <c r="F93" s="251"/>
      <c r="G93" s="251"/>
      <c r="H93" s="252"/>
      <c r="I93" s="82"/>
    </row>
    <row r="94" spans="1:11">
      <c r="B94" s="40"/>
      <c r="C94" s="69"/>
      <c r="D94" s="511"/>
      <c r="E94" s="511"/>
      <c r="F94" s="253"/>
      <c r="G94" s="253"/>
      <c r="H94" s="254"/>
      <c r="I94" s="82"/>
    </row>
    <row r="95" spans="1:11">
      <c r="B95" s="77"/>
      <c r="D95" s="219">
        <f>+ESF!K47-EA!D84</f>
        <v>0</v>
      </c>
    </row>
    <row r="96" spans="1:11">
      <c r="B96" s="77"/>
    </row>
    <row r="97" spans="2:2">
      <c r="B97" s="77"/>
    </row>
    <row r="98" spans="2:2">
      <c r="B98" s="77"/>
    </row>
    <row r="99" spans="2:2">
      <c r="B99" s="77"/>
    </row>
    <row r="100" spans="2:2">
      <c r="B100" s="77"/>
    </row>
    <row r="101" spans="2:2">
      <c r="B101" s="77"/>
    </row>
    <row r="102" spans="2:2">
      <c r="B102" s="77"/>
    </row>
    <row r="103" spans="2:2">
      <c r="B103" s="77"/>
    </row>
    <row r="104" spans="2:2">
      <c r="B104" s="77"/>
    </row>
    <row r="105" spans="2:2">
      <c r="B105" s="77"/>
    </row>
    <row r="106" spans="2:2">
      <c r="B106" s="77"/>
    </row>
    <row r="107" spans="2:2">
      <c r="B107" s="77"/>
    </row>
    <row r="108" spans="2:2">
      <c r="B108" s="77"/>
    </row>
    <row r="109" spans="2:2">
      <c r="B109" s="77"/>
    </row>
    <row r="110" spans="2:2">
      <c r="B110" s="77"/>
    </row>
    <row r="111" spans="2:2">
      <c r="B111" s="77"/>
    </row>
    <row r="112" spans="2:2">
      <c r="B112" s="77"/>
    </row>
    <row r="113" spans="2:2">
      <c r="B113" s="77"/>
    </row>
    <row r="114" spans="2:2">
      <c r="B114" s="77"/>
    </row>
    <row r="115" spans="2:2">
      <c r="B115" s="77"/>
    </row>
    <row r="116" spans="2:2">
      <c r="B116" s="77"/>
    </row>
    <row r="117" spans="2:2">
      <c r="B117" s="77"/>
    </row>
    <row r="118" spans="2:2">
      <c r="B118" s="77"/>
    </row>
    <row r="119" spans="2:2">
      <c r="B119" s="77"/>
    </row>
    <row r="120" spans="2:2">
      <c r="B120" s="77"/>
    </row>
    <row r="121" spans="2:2">
      <c r="B121" s="77"/>
    </row>
    <row r="122" spans="2:2">
      <c r="B122" s="77"/>
    </row>
    <row r="123" spans="2:2">
      <c r="B123" s="77"/>
    </row>
    <row r="124" spans="2:2">
      <c r="B124" s="77"/>
    </row>
    <row r="125" spans="2:2">
      <c r="B125" s="77"/>
    </row>
    <row r="126" spans="2:2">
      <c r="B126" s="77"/>
    </row>
  </sheetData>
  <mergeCells count="15">
    <mergeCell ref="D90:E90"/>
    <mergeCell ref="D93:E93"/>
    <mergeCell ref="D94:E94"/>
    <mergeCell ref="D88:E88"/>
    <mergeCell ref="D89:E89"/>
    <mergeCell ref="B84:C84"/>
    <mergeCell ref="C86:E86"/>
    <mergeCell ref="B21:C21"/>
    <mergeCell ref="B7:C7"/>
    <mergeCell ref="B2:H2"/>
    <mergeCell ref="B3:H3"/>
    <mergeCell ref="B4:H4"/>
    <mergeCell ref="B5:H5"/>
    <mergeCell ref="E9:H9"/>
    <mergeCell ref="E10:H10"/>
  </mergeCells>
  <printOptions horizontalCentered="1"/>
  <pageMargins left="0" right="0" top="0.35433070866141736" bottom="0.35433070866141736" header="0" footer="0"/>
  <pageSetup scale="60" orientation="portrait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00FF99"/>
  </sheetPr>
  <dimension ref="A1:I90"/>
  <sheetViews>
    <sheetView topLeftCell="A22" zoomScale="85" zoomScaleNormal="85" zoomScaleSheetLayoutView="85" workbookViewId="0">
      <selection activeCell="D40" sqref="D40"/>
    </sheetView>
  </sheetViews>
  <sheetFormatPr baseColWidth="10" defaultColWidth="11.42578125" defaultRowHeight="14.25"/>
  <cols>
    <col min="1" max="1" width="2.7109375" style="40" customWidth="1"/>
    <col min="2" max="2" width="2.28515625" style="41" customWidth="1"/>
    <col min="3" max="3" width="83.42578125" style="40" customWidth="1"/>
    <col min="4" max="4" width="25.7109375" style="40" customWidth="1"/>
    <col min="5" max="5" width="24" style="40" customWidth="1"/>
    <col min="6" max="6" width="20.42578125" style="40" customWidth="1"/>
    <col min="7" max="7" width="18.28515625" style="40" customWidth="1"/>
    <col min="8" max="8" width="18" style="40" customWidth="1"/>
    <col min="9" max="9" width="28.28515625" style="40" customWidth="1"/>
    <col min="10" max="16384" width="11.42578125" style="40"/>
  </cols>
  <sheetData>
    <row r="1" spans="1:8" ht="12" customHeight="1" thickBot="1"/>
    <row r="2" spans="1:8">
      <c r="B2" s="514" t="s">
        <v>358</v>
      </c>
      <c r="C2" s="515"/>
      <c r="D2" s="515"/>
      <c r="E2" s="515"/>
      <c r="F2" s="515"/>
      <c r="G2" s="515"/>
      <c r="H2" s="516"/>
    </row>
    <row r="3" spans="1:8">
      <c r="B3" s="517" t="s">
        <v>504</v>
      </c>
      <c r="C3" s="518"/>
      <c r="D3" s="518"/>
      <c r="E3" s="518"/>
      <c r="F3" s="518"/>
      <c r="G3" s="518"/>
      <c r="H3" s="519"/>
    </row>
    <row r="4" spans="1:8">
      <c r="B4" s="517" t="s">
        <v>21</v>
      </c>
      <c r="C4" s="518"/>
      <c r="D4" s="518"/>
      <c r="E4" s="518"/>
      <c r="F4" s="518"/>
      <c r="G4" s="518"/>
      <c r="H4" s="519"/>
    </row>
    <row r="5" spans="1:8">
      <c r="B5" s="507" t="s">
        <v>403</v>
      </c>
      <c r="C5" s="493"/>
      <c r="D5" s="493"/>
      <c r="E5" s="493"/>
      <c r="F5" s="493"/>
      <c r="G5" s="493"/>
      <c r="H5" s="508"/>
    </row>
    <row r="6" spans="1:8">
      <c r="B6" s="42"/>
      <c r="C6" s="43"/>
      <c r="D6" s="43"/>
      <c r="E6" s="43"/>
      <c r="F6" s="43"/>
      <c r="G6" s="43"/>
      <c r="H6" s="44"/>
    </row>
    <row r="7" spans="1:8" ht="84.75" customHeight="1">
      <c r="B7" s="520" t="s">
        <v>240</v>
      </c>
      <c r="C7" s="521"/>
      <c r="D7" s="45" t="s">
        <v>60</v>
      </c>
      <c r="E7" s="45" t="s">
        <v>248</v>
      </c>
      <c r="F7" s="45" t="s">
        <v>249</v>
      </c>
      <c r="G7" s="45" t="s">
        <v>250</v>
      </c>
      <c r="H7" s="46" t="s">
        <v>205</v>
      </c>
    </row>
    <row r="8" spans="1:8" ht="13.5" customHeight="1">
      <c r="B8" s="47"/>
      <c r="C8" s="48"/>
      <c r="D8" s="48"/>
      <c r="E8" s="49"/>
      <c r="F8" s="50"/>
      <c r="G8" s="50"/>
      <c r="H8" s="51"/>
    </row>
    <row r="9" spans="1:8" ht="13.5" customHeight="1">
      <c r="A9" s="52"/>
      <c r="B9" s="47" t="s">
        <v>490</v>
      </c>
      <c r="C9" s="48"/>
      <c r="D9" s="53">
        <f>SUM(D10:D12)</f>
        <v>532231907</v>
      </c>
      <c r="E9" s="54">
        <f t="shared" ref="E9:G9" si="0">SUM(E10:E12)</f>
        <v>0</v>
      </c>
      <c r="F9" s="54">
        <f t="shared" si="0"/>
        <v>0</v>
      </c>
      <c r="G9" s="54">
        <f t="shared" si="0"/>
        <v>0</v>
      </c>
      <c r="H9" s="55">
        <f>SUM(H10:H12)</f>
        <v>532231907</v>
      </c>
    </row>
    <row r="10" spans="1:8" ht="13.5" customHeight="1">
      <c r="B10" s="47"/>
      <c r="C10" s="49" t="s">
        <v>14</v>
      </c>
      <c r="D10" s="56">
        <f>+ESF!L40</f>
        <v>521606757</v>
      </c>
      <c r="E10" s="49"/>
      <c r="F10" s="54">
        <v>0</v>
      </c>
      <c r="G10" s="54">
        <v>0</v>
      </c>
      <c r="H10" s="57">
        <f>SUM(D10:G10)</f>
        <v>521606757</v>
      </c>
    </row>
    <row r="11" spans="1:8" ht="13.5" customHeight="1">
      <c r="B11" s="47"/>
      <c r="C11" s="49" t="s">
        <v>3</v>
      </c>
      <c r="D11" s="58">
        <f>ESF!L41</f>
        <v>10625150</v>
      </c>
      <c r="E11" s="54">
        <v>0</v>
      </c>
      <c r="F11" s="54">
        <v>0</v>
      </c>
      <c r="G11" s="54">
        <v>0</v>
      </c>
      <c r="H11" s="59">
        <f t="shared" ref="H11:H12" si="1">SUM(D11:G11)</f>
        <v>10625150</v>
      </c>
    </row>
    <row r="12" spans="1:8" ht="13.5" customHeight="1">
      <c r="B12" s="47"/>
      <c r="C12" s="49" t="s">
        <v>170</v>
      </c>
      <c r="D12" s="54">
        <f>[1]ESF!J41</f>
        <v>0</v>
      </c>
      <c r="E12" s="54">
        <v>0</v>
      </c>
      <c r="F12" s="54">
        <v>0</v>
      </c>
      <c r="G12" s="54">
        <v>0</v>
      </c>
      <c r="H12" s="57">
        <f t="shared" si="1"/>
        <v>0</v>
      </c>
    </row>
    <row r="13" spans="1:8" ht="13.5" customHeight="1">
      <c r="B13" s="47"/>
      <c r="C13" s="49"/>
      <c r="D13" s="48"/>
      <c r="E13" s="49"/>
      <c r="F13" s="50"/>
      <c r="G13" s="50"/>
      <c r="H13" s="51"/>
    </row>
    <row r="14" spans="1:8" ht="13.5" customHeight="1">
      <c r="B14" s="47" t="s">
        <v>491</v>
      </c>
      <c r="C14" s="49"/>
      <c r="D14" s="54">
        <f>SUM(D15:D18)</f>
        <v>0</v>
      </c>
      <c r="E14" s="54">
        <f>SUM(E15:E19)</f>
        <v>732648044</v>
      </c>
      <c r="F14" s="54">
        <f>SUM(F15:F19)</f>
        <v>-15846980</v>
      </c>
      <c r="G14" s="54">
        <f>SUM(G15:G19)</f>
        <v>0</v>
      </c>
      <c r="H14" s="60">
        <f>SUM(H15:H19)</f>
        <v>716801064</v>
      </c>
    </row>
    <row r="15" spans="1:8" ht="13.5" customHeight="1">
      <c r="B15" s="47"/>
      <c r="C15" s="49" t="s">
        <v>102</v>
      </c>
      <c r="D15" s="54">
        <v>0</v>
      </c>
      <c r="E15" s="49"/>
      <c r="F15" s="56">
        <f>EA!E84</f>
        <v>-15846980</v>
      </c>
      <c r="G15" s="50"/>
      <c r="H15" s="57">
        <f>SUM(D15:G15)</f>
        <v>-15846980</v>
      </c>
    </row>
    <row r="16" spans="1:8" ht="13.5" customHeight="1">
      <c r="B16" s="47"/>
      <c r="C16" s="49" t="s">
        <v>172</v>
      </c>
      <c r="D16" s="54">
        <v>0</v>
      </c>
      <c r="E16" s="56">
        <f>ESF!L48</f>
        <v>-91906481</v>
      </c>
      <c r="F16" s="54">
        <v>0</v>
      </c>
      <c r="G16" s="54">
        <v>0</v>
      </c>
      <c r="H16" s="57">
        <f t="shared" ref="H16:H19" si="2">SUM(D16:G16)</f>
        <v>-91906481</v>
      </c>
    </row>
    <row r="17" spans="2:9" ht="13.5" customHeight="1">
      <c r="B17" s="47"/>
      <c r="C17" s="49" t="s">
        <v>206</v>
      </c>
      <c r="D17" s="54">
        <v>0</v>
      </c>
      <c r="E17" s="56">
        <f>ESF!L49</f>
        <v>920560961</v>
      </c>
      <c r="F17" s="54">
        <v>0</v>
      </c>
      <c r="G17" s="54">
        <v>0</v>
      </c>
      <c r="H17" s="57">
        <f t="shared" si="2"/>
        <v>920560961</v>
      </c>
    </row>
    <row r="18" spans="2:9" ht="13.5" customHeight="1">
      <c r="B18" s="47"/>
      <c r="C18" s="49" t="s">
        <v>174</v>
      </c>
      <c r="D18" s="54">
        <v>0</v>
      </c>
      <c r="E18" s="49"/>
      <c r="F18" s="50"/>
      <c r="G18" s="50"/>
      <c r="H18" s="57">
        <f t="shared" si="2"/>
        <v>0</v>
      </c>
    </row>
    <row r="19" spans="2:9" ht="13.5" customHeight="1">
      <c r="B19" s="47"/>
      <c r="C19" s="49" t="s">
        <v>62</v>
      </c>
      <c r="D19" s="48"/>
      <c r="E19" s="56">
        <f>ESF!L51</f>
        <v>-96006436</v>
      </c>
      <c r="F19" s="50"/>
      <c r="G19" s="50"/>
      <c r="H19" s="57">
        <f t="shared" si="2"/>
        <v>-96006436</v>
      </c>
    </row>
    <row r="20" spans="2:9" ht="13.5" customHeight="1">
      <c r="B20" s="47"/>
      <c r="C20" s="49"/>
      <c r="D20" s="48"/>
      <c r="E20" s="56"/>
      <c r="F20" s="50"/>
      <c r="G20" s="50"/>
      <c r="H20" s="57"/>
    </row>
    <row r="21" spans="2:9" ht="27" customHeight="1">
      <c r="B21" s="522" t="s">
        <v>492</v>
      </c>
      <c r="C21" s="523"/>
      <c r="D21" s="54">
        <f>SUM(D23:D24)</f>
        <v>0</v>
      </c>
      <c r="E21" s="54">
        <f>SUM(E23:E24)</f>
        <v>0</v>
      </c>
      <c r="F21" s="54">
        <f>SUM(F23:F24)</f>
        <v>0</v>
      </c>
      <c r="G21" s="54">
        <f>SUM(G23:G24)</f>
        <v>0</v>
      </c>
      <c r="H21" s="60">
        <f>SUM(H22:H24)</f>
        <v>0</v>
      </c>
    </row>
    <row r="22" spans="2:9" ht="13.5" customHeight="1">
      <c r="B22" s="47"/>
      <c r="C22" s="49"/>
      <c r="D22" s="48"/>
      <c r="E22" s="56"/>
      <c r="F22" s="50"/>
      <c r="G22" s="50"/>
      <c r="H22" s="57"/>
    </row>
    <row r="23" spans="2:9" ht="13.5" customHeight="1">
      <c r="B23" s="47"/>
      <c r="C23" s="49" t="s">
        <v>65</v>
      </c>
      <c r="D23" s="54">
        <v>0</v>
      </c>
      <c r="E23" s="54">
        <v>0</v>
      </c>
      <c r="F23" s="54">
        <v>0</v>
      </c>
      <c r="G23" s="54">
        <v>0</v>
      </c>
      <c r="H23" s="57">
        <f t="shared" ref="H23:H24" si="3">SUM(D23:G23)</f>
        <v>0</v>
      </c>
    </row>
    <row r="24" spans="2:9" ht="13.5" customHeight="1">
      <c r="B24" s="47"/>
      <c r="C24" s="49" t="s">
        <v>179</v>
      </c>
      <c r="D24" s="54">
        <v>0</v>
      </c>
      <c r="E24" s="54">
        <v>0</v>
      </c>
      <c r="F24" s="54">
        <v>0</v>
      </c>
      <c r="G24" s="54">
        <v>0</v>
      </c>
      <c r="H24" s="57">
        <f t="shared" si="3"/>
        <v>0</v>
      </c>
    </row>
    <row r="25" spans="2:9" ht="13.5" customHeight="1">
      <c r="B25" s="47"/>
      <c r="C25" s="49"/>
      <c r="D25" s="48"/>
      <c r="E25" s="49"/>
      <c r="F25" s="50"/>
      <c r="G25" s="50"/>
      <c r="H25" s="51"/>
    </row>
    <row r="26" spans="2:9" ht="13.5" customHeight="1">
      <c r="B26" s="47" t="s">
        <v>493</v>
      </c>
      <c r="C26" s="48"/>
      <c r="D26" s="53">
        <f>D9+D14</f>
        <v>532231907</v>
      </c>
      <c r="E26" s="53">
        <f>E9+E14</f>
        <v>732648044</v>
      </c>
      <c r="F26" s="54">
        <f>F9+F14</f>
        <v>-15846980</v>
      </c>
      <c r="G26" s="54">
        <f>G9+G14</f>
        <v>0</v>
      </c>
      <c r="H26" s="55">
        <f>+H9+H14</f>
        <v>1249032971</v>
      </c>
      <c r="I26" s="61">
        <f>H26-ESF!L59</f>
        <v>0</v>
      </c>
    </row>
    <row r="27" spans="2:9" ht="13.5" customHeight="1">
      <c r="B27" s="47"/>
      <c r="C27" s="49"/>
      <c r="D27" s="53"/>
      <c r="E27" s="53"/>
      <c r="F27" s="50"/>
      <c r="G27" s="50"/>
      <c r="H27" s="51"/>
    </row>
    <row r="28" spans="2:9" ht="26.25" customHeight="1">
      <c r="B28" s="512" t="s">
        <v>494</v>
      </c>
      <c r="C28" s="513"/>
      <c r="D28" s="54">
        <f>SUM(D29:D31)</f>
        <v>-0.16000000014901161</v>
      </c>
      <c r="E28" s="54">
        <f t="shared" ref="E28:H28" si="4">SUM(E29:E31)</f>
        <v>0</v>
      </c>
      <c r="F28" s="54">
        <f t="shared" si="4"/>
        <v>0</v>
      </c>
      <c r="G28" s="54">
        <f t="shared" si="4"/>
        <v>0</v>
      </c>
      <c r="H28" s="60">
        <f t="shared" si="4"/>
        <v>-0.16000000014901161</v>
      </c>
    </row>
    <row r="29" spans="2:9" ht="13.5" customHeight="1">
      <c r="B29" s="47"/>
      <c r="C29" s="49" t="s">
        <v>14</v>
      </c>
      <c r="D29" s="56">
        <v>0</v>
      </c>
      <c r="E29" s="54">
        <v>0</v>
      </c>
      <c r="F29" s="56">
        <v>0</v>
      </c>
      <c r="G29" s="54">
        <v>0</v>
      </c>
      <c r="H29" s="57">
        <f>SUM(D29:G29)</f>
        <v>0</v>
      </c>
    </row>
    <row r="30" spans="2:9" ht="13.5" customHeight="1">
      <c r="B30" s="47"/>
      <c r="C30" s="49" t="s">
        <v>3</v>
      </c>
      <c r="D30" s="56">
        <f>ESF!M41</f>
        <v>-0.16000000014901161</v>
      </c>
      <c r="E30" s="54">
        <v>0</v>
      </c>
      <c r="F30" s="56">
        <v>0</v>
      </c>
      <c r="G30" s="54">
        <v>0</v>
      </c>
      <c r="H30" s="57">
        <f t="shared" ref="H30:H31" si="5">SUM(D30:G30)</f>
        <v>-0.16000000014901161</v>
      </c>
    </row>
    <row r="31" spans="2:9" ht="13.5" customHeight="1">
      <c r="B31" s="47"/>
      <c r="C31" s="49" t="s">
        <v>170</v>
      </c>
      <c r="D31" s="54">
        <v>0</v>
      </c>
      <c r="E31" s="54">
        <v>0</v>
      </c>
      <c r="F31" s="56">
        <v>0</v>
      </c>
      <c r="G31" s="54">
        <v>0</v>
      </c>
      <c r="H31" s="57">
        <f t="shared" si="5"/>
        <v>0</v>
      </c>
    </row>
    <row r="32" spans="2:9" ht="13.5" customHeight="1">
      <c r="B32" s="47"/>
      <c r="C32" s="49"/>
      <c r="D32" s="49"/>
      <c r="E32" s="49"/>
      <c r="F32" s="50"/>
      <c r="G32" s="58"/>
      <c r="H32" s="51"/>
    </row>
    <row r="33" spans="2:9" ht="27" customHeight="1">
      <c r="B33" s="512" t="s">
        <v>495</v>
      </c>
      <c r="C33" s="513"/>
      <c r="D33" s="54">
        <f>SUM(D34:D37)</f>
        <v>0</v>
      </c>
      <c r="E33" s="54">
        <f>SUM(E34:E38)</f>
        <v>-15846980</v>
      </c>
      <c r="F33" s="54">
        <f>SUM(F34:F38)</f>
        <v>44668069.399999991</v>
      </c>
      <c r="G33" s="54">
        <f>SUM(G34:G38)</f>
        <v>0</v>
      </c>
      <c r="H33" s="60">
        <f>SUM(H34:H38)</f>
        <v>28821089.399999991</v>
      </c>
    </row>
    <row r="34" spans="2:9" ht="13.5" customHeight="1">
      <c r="B34" s="47"/>
      <c r="C34" s="49" t="s">
        <v>102</v>
      </c>
      <c r="D34" s="54">
        <v>0</v>
      </c>
      <c r="E34" s="54">
        <v>0</v>
      </c>
      <c r="F34" s="56">
        <f>EA!D84</f>
        <v>28821089.939999998</v>
      </c>
      <c r="G34" s="54">
        <v>0</v>
      </c>
      <c r="H34" s="57">
        <f>SUM(D34:G34)</f>
        <v>28821089.939999998</v>
      </c>
    </row>
    <row r="35" spans="2:9" ht="13.5" customHeight="1">
      <c r="B35" s="47"/>
      <c r="C35" s="49" t="s">
        <v>172</v>
      </c>
      <c r="D35" s="54">
        <v>0</v>
      </c>
      <c r="E35" s="402">
        <f>-F35</f>
        <v>-15846980</v>
      </c>
      <c r="F35" s="56">
        <f>-F26</f>
        <v>15846980</v>
      </c>
      <c r="G35" s="54">
        <v>0</v>
      </c>
      <c r="H35" s="57">
        <f t="shared" ref="H35:H37" si="6">SUM(D35:G35)</f>
        <v>0</v>
      </c>
    </row>
    <row r="36" spans="2:9" ht="13.5" customHeight="1">
      <c r="B36" s="47"/>
      <c r="C36" s="49" t="s">
        <v>206</v>
      </c>
      <c r="D36" s="54">
        <v>0</v>
      </c>
      <c r="E36" s="56">
        <v>0</v>
      </c>
      <c r="F36" s="56">
        <f>ESF!S49</f>
        <v>0</v>
      </c>
      <c r="G36" s="58"/>
      <c r="H36" s="57">
        <f t="shared" si="6"/>
        <v>0</v>
      </c>
    </row>
    <row r="37" spans="2:9" ht="13.5" customHeight="1">
      <c r="B37" s="47"/>
      <c r="C37" s="49" t="s">
        <v>174</v>
      </c>
      <c r="D37" s="54">
        <v>0</v>
      </c>
      <c r="E37" s="49"/>
      <c r="F37" s="50"/>
      <c r="G37" s="58"/>
      <c r="H37" s="57">
        <f t="shared" si="6"/>
        <v>0</v>
      </c>
    </row>
    <row r="38" spans="2:9" ht="13.5" customHeight="1">
      <c r="B38" s="47"/>
      <c r="C38" s="49" t="s">
        <v>62</v>
      </c>
      <c r="D38" s="54">
        <v>0</v>
      </c>
      <c r="E38" s="56">
        <f>ESF!S51</f>
        <v>0</v>
      </c>
      <c r="F38" s="56">
        <f>+ESF!T51*-1</f>
        <v>-0.54000000655651093</v>
      </c>
      <c r="G38" s="58"/>
      <c r="H38" s="57">
        <f>SUM(D38:G38)</f>
        <v>-0.54000000655651093</v>
      </c>
    </row>
    <row r="39" spans="2:9" ht="13.5" customHeight="1">
      <c r="B39" s="47"/>
      <c r="C39" s="49"/>
      <c r="D39" s="49"/>
      <c r="E39" s="49"/>
      <c r="F39" s="50"/>
      <c r="G39" s="58"/>
      <c r="H39" s="51"/>
    </row>
    <row r="40" spans="2:9" ht="42" customHeight="1">
      <c r="B40" s="512" t="s">
        <v>496</v>
      </c>
      <c r="C40" s="513"/>
      <c r="D40" s="54">
        <f>SUM(D41:D42)</f>
        <v>0</v>
      </c>
      <c r="E40" s="54">
        <f>SUM(E41:E42)</f>
        <v>0</v>
      </c>
      <c r="F40" s="54">
        <f>SUM(F41:F42)</f>
        <v>0</v>
      </c>
      <c r="G40" s="54">
        <f>SUM(G41:G42)</f>
        <v>0</v>
      </c>
      <c r="H40" s="60">
        <f>SUM(H41:H42)</f>
        <v>0</v>
      </c>
    </row>
    <row r="41" spans="2:9" ht="13.5" customHeight="1">
      <c r="B41" s="47"/>
      <c r="C41" s="49"/>
      <c r="D41" s="54"/>
      <c r="E41" s="54"/>
      <c r="F41" s="56"/>
      <c r="G41" s="54"/>
      <c r="H41" s="57"/>
    </row>
    <row r="42" spans="2:9" ht="13.5" customHeight="1">
      <c r="B42" s="47"/>
      <c r="C42" s="49" t="s">
        <v>65</v>
      </c>
      <c r="D42" s="56">
        <v>0</v>
      </c>
      <c r="E42" s="56">
        <v>0</v>
      </c>
      <c r="F42" s="56">
        <v>0</v>
      </c>
      <c r="G42" s="56">
        <v>0</v>
      </c>
      <c r="H42" s="57">
        <f t="shared" ref="H42" si="7">SUM(D42:G42)</f>
        <v>0</v>
      </c>
    </row>
    <row r="43" spans="2:9" ht="13.5" customHeight="1">
      <c r="B43" s="47"/>
      <c r="C43" s="49" t="s">
        <v>228</v>
      </c>
      <c r="D43" s="49"/>
      <c r="E43" s="49"/>
      <c r="F43" s="50"/>
      <c r="G43" s="58"/>
      <c r="H43" s="51"/>
    </row>
    <row r="44" spans="2:9" ht="13.5" customHeight="1">
      <c r="B44" s="47"/>
      <c r="C44" s="49"/>
      <c r="D44" s="49"/>
      <c r="E44" s="49"/>
      <c r="F44" s="50"/>
      <c r="G44" s="58"/>
      <c r="H44" s="51"/>
    </row>
    <row r="45" spans="2:9" ht="30" customHeight="1">
      <c r="B45" s="512" t="s">
        <v>499</v>
      </c>
      <c r="C45" s="513"/>
      <c r="D45" s="53">
        <f>D26+D28+D33</f>
        <v>532231906.83999997</v>
      </c>
      <c r="E45" s="54">
        <f>E26+E28+E33</f>
        <v>716801064</v>
      </c>
      <c r="F45" s="54">
        <f>F26+F28+F33</f>
        <v>28821089.399999991</v>
      </c>
      <c r="G45" s="56">
        <f>G26+G28+G33</f>
        <v>0</v>
      </c>
      <c r="H45" s="55">
        <f>H26+H28+H33+1</f>
        <v>1277854061.24</v>
      </c>
      <c r="I45" s="61">
        <f>H45-ESF!K59</f>
        <v>0.12000012397766113</v>
      </c>
    </row>
    <row r="46" spans="2:9" ht="13.5" customHeight="1">
      <c r="B46" s="62"/>
      <c r="C46" s="63"/>
      <c r="D46" s="63"/>
      <c r="E46" s="63"/>
      <c r="F46" s="64"/>
      <c r="G46" s="64"/>
      <c r="H46" s="65"/>
      <c r="I46" s="66">
        <f>SUM(D45:F45)</f>
        <v>1277854060.24</v>
      </c>
    </row>
    <row r="47" spans="2:9">
      <c r="B47" s="47"/>
      <c r="C47" s="49" t="s">
        <v>103</v>
      </c>
      <c r="D47" s="49"/>
      <c r="E47" s="49"/>
      <c r="F47" s="50"/>
      <c r="G47" s="50"/>
      <c r="H47" s="51"/>
      <c r="I47" s="66">
        <f>H45-I46</f>
        <v>1</v>
      </c>
    </row>
    <row r="48" spans="2:9">
      <c r="B48" s="47"/>
      <c r="C48" s="49"/>
      <c r="D48" s="49"/>
      <c r="E48" s="49"/>
      <c r="F48" s="50"/>
      <c r="G48" s="50"/>
      <c r="H48" s="51"/>
    </row>
    <row r="49" spans="2:8">
      <c r="B49" s="47"/>
      <c r="C49" s="49"/>
      <c r="D49" s="49"/>
      <c r="E49" s="49"/>
      <c r="F49" s="49"/>
      <c r="G49" s="49"/>
      <c r="H49" s="51"/>
    </row>
    <row r="50" spans="2:8">
      <c r="B50" s="47"/>
      <c r="C50" s="67" t="str">
        <f>+ESF!C67</f>
        <v>José Manuel Salgado Torres</v>
      </c>
      <c r="D50" s="49"/>
      <c r="E50" s="49"/>
      <c r="F50" s="493" t="s">
        <v>334</v>
      </c>
      <c r="G50" s="493"/>
      <c r="H50" s="51"/>
    </row>
    <row r="51" spans="2:8">
      <c r="B51" s="47"/>
      <c r="C51" s="68" t="s">
        <v>350</v>
      </c>
      <c r="D51" s="49"/>
      <c r="E51" s="49"/>
      <c r="F51" s="493" t="s">
        <v>336</v>
      </c>
      <c r="G51" s="493"/>
      <c r="H51" s="51"/>
    </row>
    <row r="52" spans="2:8">
      <c r="B52" s="47"/>
      <c r="C52" s="67"/>
      <c r="D52" s="49"/>
      <c r="E52" s="49"/>
      <c r="F52" s="493" t="s">
        <v>337</v>
      </c>
      <c r="G52" s="493"/>
      <c r="H52" s="51"/>
    </row>
    <row r="53" spans="2:8">
      <c r="B53" s="47"/>
      <c r="C53" s="69"/>
      <c r="D53" s="49"/>
      <c r="E53" s="49"/>
      <c r="F53" s="69"/>
      <c r="G53" s="69"/>
      <c r="H53" s="51"/>
    </row>
    <row r="54" spans="2:8">
      <c r="B54" s="70"/>
      <c r="C54" s="69"/>
      <c r="D54" s="49"/>
      <c r="E54" s="49"/>
      <c r="F54" s="69"/>
      <c r="G54" s="69"/>
      <c r="H54" s="51"/>
    </row>
    <row r="55" spans="2:8" ht="15" thickBot="1">
      <c r="B55" s="71"/>
      <c r="C55" s="72"/>
      <c r="D55" s="72"/>
      <c r="E55" s="72"/>
      <c r="F55" s="73"/>
      <c r="G55" s="73"/>
      <c r="H55" s="74"/>
    </row>
    <row r="56" spans="2:8">
      <c r="B56" s="40"/>
      <c r="F56" s="75"/>
      <c r="G56" s="75"/>
    </row>
    <row r="57" spans="2:8">
      <c r="B57" s="40"/>
      <c r="F57" s="75"/>
      <c r="G57" s="75"/>
    </row>
    <row r="58" spans="2:8">
      <c r="B58" s="40"/>
      <c r="C58" s="41"/>
      <c r="F58" s="75"/>
      <c r="G58" s="75"/>
    </row>
    <row r="59" spans="2:8">
      <c r="B59" s="40"/>
      <c r="F59" s="75"/>
      <c r="G59" s="75"/>
    </row>
    <row r="60" spans="2:8">
      <c r="B60" s="40"/>
      <c r="F60" s="75"/>
      <c r="G60" s="75"/>
    </row>
    <row r="61" spans="2:8">
      <c r="B61" s="40"/>
      <c r="F61" s="75"/>
      <c r="G61" s="75"/>
    </row>
    <row r="62" spans="2:8">
      <c r="B62" s="40"/>
      <c r="F62" s="75"/>
      <c r="G62" s="75"/>
    </row>
    <row r="63" spans="2:8">
      <c r="B63" s="40"/>
      <c r="F63" s="75"/>
      <c r="G63" s="75"/>
    </row>
    <row r="64" spans="2:8">
      <c r="B64" s="40"/>
      <c r="F64" s="75"/>
      <c r="G64" s="75"/>
    </row>
    <row r="65" spans="2:7">
      <c r="B65" s="40"/>
      <c r="F65" s="75"/>
      <c r="G65" s="75"/>
    </row>
    <row r="66" spans="2:7">
      <c r="B66" s="40"/>
      <c r="F66" s="75"/>
      <c r="G66" s="75"/>
    </row>
    <row r="67" spans="2:7">
      <c r="B67" s="40"/>
      <c r="F67" s="75"/>
      <c r="G67" s="75"/>
    </row>
    <row r="68" spans="2:7">
      <c r="B68" s="40"/>
      <c r="F68" s="75"/>
      <c r="G68" s="75"/>
    </row>
    <row r="69" spans="2:7">
      <c r="B69" s="40"/>
      <c r="F69" s="75"/>
      <c r="G69" s="75"/>
    </row>
    <row r="70" spans="2:7">
      <c r="B70" s="40"/>
      <c r="F70" s="75"/>
      <c r="G70" s="75"/>
    </row>
    <row r="71" spans="2:7">
      <c r="B71" s="40"/>
      <c r="F71" s="75"/>
      <c r="G71" s="75"/>
    </row>
    <row r="72" spans="2:7">
      <c r="B72" s="40"/>
      <c r="F72" s="75"/>
      <c r="G72" s="75"/>
    </row>
    <row r="73" spans="2:7">
      <c r="B73" s="40"/>
      <c r="F73" s="75"/>
      <c r="G73" s="75"/>
    </row>
    <row r="74" spans="2:7">
      <c r="B74" s="40"/>
      <c r="F74" s="75"/>
      <c r="G74" s="75"/>
    </row>
    <row r="75" spans="2:7">
      <c r="B75" s="40"/>
      <c r="F75" s="75"/>
      <c r="G75" s="75"/>
    </row>
    <row r="76" spans="2:7">
      <c r="B76" s="40"/>
      <c r="F76" s="75"/>
      <c r="G76" s="75"/>
    </row>
    <row r="77" spans="2:7">
      <c r="B77" s="40"/>
      <c r="F77" s="75"/>
      <c r="G77" s="75"/>
    </row>
    <row r="78" spans="2:7">
      <c r="B78" s="40"/>
      <c r="F78" s="75"/>
      <c r="G78" s="75"/>
    </row>
    <row r="79" spans="2:7">
      <c r="B79" s="40"/>
      <c r="F79" s="75"/>
      <c r="G79" s="75"/>
    </row>
    <row r="80" spans="2:7">
      <c r="B80" s="40"/>
      <c r="F80" s="75"/>
      <c r="G80" s="75"/>
    </row>
    <row r="81" spans="2:7">
      <c r="B81" s="40"/>
      <c r="F81" s="75"/>
      <c r="G81" s="75"/>
    </row>
    <row r="82" spans="2:7">
      <c r="B82" s="40"/>
      <c r="F82" s="75"/>
      <c r="G82" s="75"/>
    </row>
    <row r="83" spans="2:7">
      <c r="B83" s="40"/>
      <c r="F83" s="75"/>
      <c r="G83" s="75"/>
    </row>
    <row r="84" spans="2:7">
      <c r="B84" s="40"/>
      <c r="F84" s="75"/>
      <c r="G84" s="75"/>
    </row>
    <row r="85" spans="2:7">
      <c r="B85" s="40"/>
      <c r="F85" s="75"/>
      <c r="G85" s="75"/>
    </row>
    <row r="86" spans="2:7">
      <c r="B86" s="40"/>
      <c r="F86" s="75"/>
      <c r="G86" s="75"/>
    </row>
    <row r="87" spans="2:7">
      <c r="B87" s="40"/>
      <c r="F87" s="75"/>
      <c r="G87" s="75"/>
    </row>
    <row r="88" spans="2:7">
      <c r="B88" s="40"/>
      <c r="F88" s="75"/>
      <c r="G88" s="75"/>
    </row>
    <row r="89" spans="2:7">
      <c r="B89" s="40"/>
      <c r="F89" s="75"/>
      <c r="G89" s="75"/>
    </row>
    <row r="90" spans="2:7">
      <c r="B90" s="40"/>
      <c r="F90" s="75"/>
      <c r="G90" s="75"/>
    </row>
  </sheetData>
  <mergeCells count="13">
    <mergeCell ref="F50:G50"/>
    <mergeCell ref="F51:G51"/>
    <mergeCell ref="F52:G52"/>
    <mergeCell ref="B45:C45"/>
    <mergeCell ref="B2:H2"/>
    <mergeCell ref="B3:H3"/>
    <mergeCell ref="B4:H4"/>
    <mergeCell ref="B7:C7"/>
    <mergeCell ref="B40:C40"/>
    <mergeCell ref="B21:C21"/>
    <mergeCell ref="B28:C28"/>
    <mergeCell ref="B33:C33"/>
    <mergeCell ref="B5:H5"/>
  </mergeCells>
  <printOptions horizontalCentered="1"/>
  <pageMargins left="0" right="0" top="0.35433070866141736" bottom="0.35433070866141736" header="0" footer="0"/>
  <pageSetup scale="62" orientation="landscape" r:id="rId1"/>
  <headerFooter scaleWithDoc="0"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00FF99"/>
  </sheetPr>
  <dimension ref="B1:I93"/>
  <sheetViews>
    <sheetView topLeftCell="A49" workbookViewId="0">
      <selection activeCell="D66" sqref="D66"/>
    </sheetView>
  </sheetViews>
  <sheetFormatPr baseColWidth="10" defaultColWidth="11.42578125" defaultRowHeight="14.25"/>
  <cols>
    <col min="1" max="1" width="1.42578125" style="77" customWidth="1"/>
    <col min="2" max="2" width="2.28515625" style="81" customWidth="1"/>
    <col min="3" max="3" width="75.85546875" style="77" customWidth="1"/>
    <col min="4" max="4" width="17.85546875" style="77" customWidth="1"/>
    <col min="5" max="5" width="19.5703125" style="77" customWidth="1"/>
    <col min="6" max="6" width="11.42578125" style="77"/>
    <col min="7" max="7" width="15.7109375" style="77" bestFit="1" customWidth="1"/>
    <col min="8" max="8" width="19.42578125" style="77" bestFit="1" customWidth="1"/>
    <col min="9" max="9" width="17" style="77" bestFit="1" customWidth="1"/>
    <col min="10" max="16384" width="11.42578125" style="77"/>
  </cols>
  <sheetData>
    <row r="1" spans="2:9" ht="8.25" customHeight="1" thickBot="1"/>
    <row r="2" spans="2:9">
      <c r="B2" s="497" t="s">
        <v>239</v>
      </c>
      <c r="C2" s="498"/>
      <c r="D2" s="498"/>
      <c r="E2" s="499"/>
    </row>
    <row r="3" spans="2:9">
      <c r="B3" s="527" t="s">
        <v>504</v>
      </c>
      <c r="C3" s="528"/>
      <c r="D3" s="528"/>
      <c r="E3" s="529"/>
    </row>
    <row r="4" spans="2:9">
      <c r="B4" s="507" t="s">
        <v>21</v>
      </c>
      <c r="C4" s="493"/>
      <c r="D4" s="493"/>
      <c r="E4" s="508"/>
    </row>
    <row r="5" spans="2:9" s="101" customFormat="1">
      <c r="B5" s="496" t="s">
        <v>407</v>
      </c>
      <c r="C5" s="494"/>
      <c r="D5" s="494"/>
      <c r="E5" s="495"/>
    </row>
    <row r="6" spans="2:9" s="101" customFormat="1" ht="5.45" customHeight="1">
      <c r="B6" s="255"/>
      <c r="C6" s="91"/>
      <c r="D6" s="91"/>
      <c r="E6" s="92"/>
    </row>
    <row r="7" spans="2:9">
      <c r="B7" s="524" t="s">
        <v>240</v>
      </c>
      <c r="C7" s="525"/>
      <c r="D7" s="256" t="s">
        <v>12</v>
      </c>
      <c r="E7" s="257" t="s">
        <v>150</v>
      </c>
    </row>
    <row r="8" spans="2:9" ht="12" customHeight="1">
      <c r="B8" s="258"/>
      <c r="C8" s="259"/>
      <c r="D8" s="260"/>
      <c r="E8" s="261"/>
      <c r="H8" s="138"/>
    </row>
    <row r="9" spans="2:9" ht="12" customHeight="1">
      <c r="B9" s="47" t="s">
        <v>0</v>
      </c>
      <c r="C9" s="48"/>
      <c r="D9" s="262">
        <f>D11+D22</f>
        <v>88677793.809999958</v>
      </c>
      <c r="E9" s="263">
        <f>E11+E22</f>
        <v>36489454.010000005</v>
      </c>
      <c r="F9" s="138"/>
      <c r="G9" s="138"/>
      <c r="H9" s="138"/>
    </row>
    <row r="10" spans="2:9" ht="12" customHeight="1">
      <c r="B10" s="47"/>
      <c r="C10" s="48"/>
      <c r="D10" s="264"/>
      <c r="E10" s="265"/>
    </row>
    <row r="11" spans="2:9" ht="12" customHeight="1">
      <c r="B11" s="47" t="s">
        <v>26</v>
      </c>
      <c r="C11" s="48"/>
      <c r="D11" s="264">
        <f>SUM(D13:D19)</f>
        <v>8971.0500000000466</v>
      </c>
      <c r="E11" s="265">
        <f>SUM(E13:E19)</f>
        <v>36489454.010000005</v>
      </c>
      <c r="H11" s="430"/>
      <c r="I11" s="430"/>
    </row>
    <row r="12" spans="2:9" ht="12" customHeight="1">
      <c r="B12" s="47"/>
      <c r="C12" s="48"/>
      <c r="D12" s="266"/>
      <c r="E12" s="265"/>
      <c r="H12" s="430"/>
      <c r="I12" s="430"/>
    </row>
    <row r="13" spans="2:9" ht="12" customHeight="1">
      <c r="B13" s="47"/>
      <c r="C13" s="49" t="s">
        <v>152</v>
      </c>
      <c r="D13" s="264">
        <f>ESF!Q12</f>
        <v>0</v>
      </c>
      <c r="E13" s="265">
        <f>ESF!R12</f>
        <v>36489454.010000005</v>
      </c>
      <c r="G13" s="219"/>
      <c r="H13" s="430"/>
      <c r="I13" s="430"/>
    </row>
    <row r="14" spans="2:9" ht="12" customHeight="1">
      <c r="B14" s="47"/>
      <c r="C14" s="49" t="s">
        <v>225</v>
      </c>
      <c r="D14" s="264">
        <f>ESF!Q13</f>
        <v>8971.0500000000466</v>
      </c>
      <c r="E14" s="265">
        <f>ESF!R13</f>
        <v>0</v>
      </c>
      <c r="G14" s="219"/>
      <c r="H14" s="430"/>
      <c r="I14" s="430"/>
    </row>
    <row r="15" spans="2:9" ht="12" customHeight="1">
      <c r="B15" s="47"/>
      <c r="C15" s="49" t="s">
        <v>153</v>
      </c>
      <c r="D15" s="264">
        <f>ESF!Q14</f>
        <v>0</v>
      </c>
      <c r="E15" s="265">
        <f>ESF!R14</f>
        <v>0</v>
      </c>
      <c r="H15" s="430"/>
      <c r="I15" s="430"/>
    </row>
    <row r="16" spans="2:9" ht="12" customHeight="1">
      <c r="B16" s="47"/>
      <c r="C16" s="49" t="s">
        <v>155</v>
      </c>
      <c r="D16" s="264">
        <f>ESF!Q15</f>
        <v>0</v>
      </c>
      <c r="E16" s="265">
        <f>ESF!R15</f>
        <v>0</v>
      </c>
    </row>
    <row r="17" spans="2:8" ht="12" customHeight="1">
      <c r="B17" s="47"/>
      <c r="C17" s="49" t="s">
        <v>16</v>
      </c>
      <c r="D17" s="264">
        <f>ESF!Q16</f>
        <v>0</v>
      </c>
      <c r="E17" s="265">
        <f>ESF!R16</f>
        <v>0</v>
      </c>
    </row>
    <row r="18" spans="2:8" ht="12" customHeight="1">
      <c r="B18" s="47"/>
      <c r="C18" s="49" t="s">
        <v>158</v>
      </c>
      <c r="D18" s="264">
        <f>ESF!Q17</f>
        <v>0</v>
      </c>
      <c r="E18" s="265">
        <f>ESF!R17</f>
        <v>0</v>
      </c>
    </row>
    <row r="19" spans="2:8" ht="12" customHeight="1">
      <c r="B19" s="47"/>
      <c r="C19" s="49" t="s">
        <v>159</v>
      </c>
      <c r="D19" s="264">
        <f>ESF!Q18</f>
        <v>0</v>
      </c>
      <c r="E19" s="265">
        <f>ESF!R18</f>
        <v>0</v>
      </c>
    </row>
    <row r="20" spans="2:8" hidden="1">
      <c r="B20" s="47"/>
      <c r="C20" s="49"/>
      <c r="D20" s="266"/>
      <c r="E20" s="267"/>
    </row>
    <row r="21" spans="2:8" ht="7.15" customHeight="1">
      <c r="B21" s="47"/>
      <c r="C21" s="49"/>
      <c r="D21" s="266"/>
      <c r="E21" s="267"/>
    </row>
    <row r="22" spans="2:8" ht="12" customHeight="1">
      <c r="B22" s="47" t="s">
        <v>160</v>
      </c>
      <c r="C22" s="49"/>
      <c r="D22" s="262">
        <f>SUM(D24:D32)</f>
        <v>88668822.759999961</v>
      </c>
      <c r="E22" s="268">
        <f>SUM(E24:E32)</f>
        <v>0</v>
      </c>
    </row>
    <row r="23" spans="2:8" ht="4.1500000000000004" customHeight="1">
      <c r="B23" s="47"/>
      <c r="C23" s="49"/>
      <c r="D23" s="266"/>
      <c r="E23" s="267"/>
    </row>
    <row r="24" spans="2:8" ht="12" customHeight="1">
      <c r="B24" s="47"/>
      <c r="C24" s="49" t="s">
        <v>162</v>
      </c>
      <c r="D24" s="264">
        <f>ESF!Q25</f>
        <v>0</v>
      </c>
      <c r="E24" s="265">
        <f>ESF!R25</f>
        <v>0</v>
      </c>
    </row>
    <row r="25" spans="2:8" ht="12" customHeight="1">
      <c r="B25" s="47"/>
      <c r="C25" s="49" t="s">
        <v>163</v>
      </c>
      <c r="D25" s="264">
        <f>ESF!Q26</f>
        <v>0</v>
      </c>
      <c r="E25" s="265">
        <f>ESF!R26</f>
        <v>0</v>
      </c>
    </row>
    <row r="26" spans="2:8" ht="12" customHeight="1">
      <c r="B26" s="47"/>
      <c r="C26" s="49" t="s">
        <v>17</v>
      </c>
      <c r="D26" s="264">
        <f>ESF!Q27</f>
        <v>0</v>
      </c>
      <c r="E26" s="265">
        <f>ESF!R27</f>
        <v>0</v>
      </c>
    </row>
    <row r="27" spans="2:8" ht="12" customHeight="1">
      <c r="B27" s="47"/>
      <c r="C27" s="49" t="s">
        <v>18</v>
      </c>
      <c r="D27" s="264">
        <f>ESF!Q28</f>
        <v>0.40999996662139893</v>
      </c>
      <c r="E27" s="265">
        <f>ESF!R28</f>
        <v>0</v>
      </c>
      <c r="F27" s="77" t="s">
        <v>487</v>
      </c>
    </row>
    <row r="28" spans="2:8" ht="12" customHeight="1">
      <c r="B28" s="47"/>
      <c r="C28" s="49" t="s">
        <v>37</v>
      </c>
      <c r="D28" s="264">
        <f>ESF!Q29</f>
        <v>0</v>
      </c>
      <c r="E28" s="265">
        <f>ESF!R29</f>
        <v>0</v>
      </c>
    </row>
    <row r="29" spans="2:8" ht="12" customHeight="1">
      <c r="B29" s="47"/>
      <c r="C29" s="49" t="s">
        <v>38</v>
      </c>
      <c r="D29" s="264">
        <f>ESF!Q30</f>
        <v>7793922.349999994</v>
      </c>
      <c r="E29" s="265">
        <f>ESF!R30</f>
        <v>0</v>
      </c>
      <c r="F29" s="77" t="s">
        <v>487</v>
      </c>
    </row>
    <row r="30" spans="2:8" ht="12" customHeight="1">
      <c r="B30" s="47"/>
      <c r="C30" s="49" t="s">
        <v>165</v>
      </c>
      <c r="D30" s="264">
        <f>ESF!Q31</f>
        <v>80874900</v>
      </c>
      <c r="E30" s="265">
        <f>ESF!R31</f>
        <v>0</v>
      </c>
      <c r="H30" s="77" t="s">
        <v>487</v>
      </c>
    </row>
    <row r="31" spans="2:8" ht="12" customHeight="1">
      <c r="B31" s="47"/>
      <c r="C31" s="49" t="s">
        <v>166</v>
      </c>
      <c r="D31" s="264">
        <f>ESF!Q32</f>
        <v>0</v>
      </c>
      <c r="E31" s="265">
        <f>ESF!R32</f>
        <v>0</v>
      </c>
    </row>
    <row r="32" spans="2:8" ht="12" customHeight="1">
      <c r="B32" s="47"/>
      <c r="C32" s="49" t="s">
        <v>40</v>
      </c>
      <c r="D32" s="264">
        <f>ESF!Q33</f>
        <v>0</v>
      </c>
      <c r="E32" s="265">
        <f>ESF!R33</f>
        <v>0</v>
      </c>
    </row>
    <row r="33" spans="2:6" ht="6" customHeight="1">
      <c r="B33" s="47"/>
      <c r="C33" s="49"/>
      <c r="D33" s="264"/>
      <c r="E33" s="265"/>
    </row>
    <row r="34" spans="2:6" ht="12" customHeight="1">
      <c r="B34" s="47" t="s">
        <v>1</v>
      </c>
      <c r="C34" s="50"/>
      <c r="D34" s="53">
        <f>D36+D47</f>
        <v>5309837.99</v>
      </c>
      <c r="E34" s="55">
        <f>+E36+E47</f>
        <v>86319267.799999997</v>
      </c>
    </row>
    <row r="35" spans="2:6" ht="5.45" customHeight="1">
      <c r="B35" s="47"/>
      <c r="C35" s="50"/>
      <c r="D35" s="49"/>
      <c r="E35" s="51"/>
    </row>
    <row r="36" spans="2:6" ht="12" customHeight="1">
      <c r="B36" s="47" t="s">
        <v>151</v>
      </c>
      <c r="C36" s="50"/>
      <c r="D36" s="53">
        <f>SUM(D38:D45)</f>
        <v>5309837.99</v>
      </c>
      <c r="E36" s="55">
        <f>SUM(E38:E45)</f>
        <v>86319267.799999997</v>
      </c>
    </row>
    <row r="37" spans="2:6" ht="12" customHeight="1">
      <c r="B37" s="47"/>
      <c r="C37" s="50"/>
      <c r="D37" s="50"/>
      <c r="E37" s="51"/>
    </row>
    <row r="38" spans="2:6" ht="12" customHeight="1">
      <c r="B38" s="207"/>
      <c r="C38" s="50" t="s">
        <v>42</v>
      </c>
      <c r="D38" s="128">
        <f>ESF!S12</f>
        <v>5309837.99</v>
      </c>
      <c r="E38" s="57">
        <f>ESF!T12</f>
        <v>0</v>
      </c>
    </row>
    <row r="39" spans="2:6" ht="12" customHeight="1">
      <c r="B39" s="207"/>
      <c r="C39" s="50" t="s">
        <v>50</v>
      </c>
      <c r="D39" s="128">
        <f>ESF!S13</f>
        <v>0</v>
      </c>
      <c r="E39" s="57">
        <f>ESF!T13</f>
        <v>0</v>
      </c>
    </row>
    <row r="40" spans="2:6" ht="12" customHeight="1">
      <c r="B40" s="207"/>
      <c r="C40" s="50" t="s">
        <v>154</v>
      </c>
      <c r="D40" s="128">
        <f>ESF!S14</f>
        <v>0</v>
      </c>
      <c r="E40" s="57">
        <f>ESF!T14</f>
        <v>0</v>
      </c>
    </row>
    <row r="41" spans="2:6" ht="12" customHeight="1">
      <c r="B41" s="207"/>
      <c r="C41" s="50" t="s">
        <v>156</v>
      </c>
      <c r="D41" s="128">
        <f>ESF!S15</f>
        <v>0</v>
      </c>
      <c r="E41" s="57">
        <f>ESF!T15</f>
        <v>0</v>
      </c>
    </row>
    <row r="42" spans="2:6" ht="12" customHeight="1">
      <c r="B42" s="47"/>
      <c r="C42" s="50" t="s">
        <v>157</v>
      </c>
      <c r="D42" s="128">
        <f>ESF!S16</f>
        <v>0</v>
      </c>
      <c r="E42" s="57">
        <f>ESF!T16</f>
        <v>80874900</v>
      </c>
      <c r="F42" s="77" t="s">
        <v>487</v>
      </c>
    </row>
    <row r="43" spans="2:6" ht="12" customHeight="1">
      <c r="B43" s="207"/>
      <c r="C43" s="50" t="s">
        <v>226</v>
      </c>
      <c r="D43" s="128">
        <f>ESF!S17</f>
        <v>0</v>
      </c>
      <c r="E43" s="57">
        <f>ESF!T17</f>
        <v>0</v>
      </c>
    </row>
    <row r="44" spans="2:6" ht="12" customHeight="1">
      <c r="B44" s="207"/>
      <c r="C44" s="50" t="s">
        <v>46</v>
      </c>
      <c r="D44" s="56">
        <f>ESF!S18</f>
        <v>0</v>
      </c>
      <c r="E44" s="57">
        <f>ESF!T18</f>
        <v>5444367.7999999998</v>
      </c>
      <c r="F44" s="77" t="s">
        <v>487</v>
      </c>
    </row>
    <row r="45" spans="2:6" ht="12" customHeight="1">
      <c r="B45" s="207"/>
      <c r="C45" s="50" t="s">
        <v>47</v>
      </c>
      <c r="D45" s="56">
        <f>ESF!S20</f>
        <v>0</v>
      </c>
      <c r="E45" s="57">
        <f>ESF!T20</f>
        <v>0</v>
      </c>
    </row>
    <row r="46" spans="2:6" ht="12" customHeight="1">
      <c r="B46" s="207"/>
      <c r="C46" s="50"/>
      <c r="D46" s="269"/>
      <c r="E46" s="268"/>
    </row>
    <row r="47" spans="2:6" ht="12" customHeight="1">
      <c r="B47" s="47" t="s">
        <v>161</v>
      </c>
      <c r="C47" s="50"/>
      <c r="D47" s="269">
        <f>SUM(D49:D55)</f>
        <v>0</v>
      </c>
      <c r="E47" s="268">
        <f>SUM(E49:E55)</f>
        <v>0</v>
      </c>
    </row>
    <row r="48" spans="2:6" ht="12" customHeight="1">
      <c r="B48" s="207"/>
      <c r="C48" s="50"/>
      <c r="D48" s="50"/>
      <c r="E48" s="51"/>
    </row>
    <row r="49" spans="2:8" ht="12" customHeight="1">
      <c r="B49" s="207"/>
      <c r="C49" s="50" t="s">
        <v>51</v>
      </c>
      <c r="D49" s="56">
        <f>ESF!S25</f>
        <v>0</v>
      </c>
      <c r="E49" s="57">
        <f>ESF!T25</f>
        <v>0</v>
      </c>
    </row>
    <row r="50" spans="2:8" ht="12" customHeight="1">
      <c r="B50" s="207"/>
      <c r="C50" s="50" t="s">
        <v>52</v>
      </c>
      <c r="D50" s="56">
        <f>ESF!S26</f>
        <v>0</v>
      </c>
      <c r="E50" s="57">
        <f>ESF!T26</f>
        <v>0</v>
      </c>
    </row>
    <row r="51" spans="2:8" ht="12" customHeight="1">
      <c r="B51" s="207"/>
      <c r="C51" s="50" t="s">
        <v>164</v>
      </c>
      <c r="D51" s="56">
        <f>ESF!S27</f>
        <v>0</v>
      </c>
      <c r="E51" s="57">
        <f>ESF!T27</f>
        <v>0</v>
      </c>
    </row>
    <row r="52" spans="2:8" ht="12" customHeight="1">
      <c r="B52" s="207"/>
      <c r="C52" s="50" t="s">
        <v>54</v>
      </c>
      <c r="D52" s="56">
        <f>ESF!S28</f>
        <v>0</v>
      </c>
      <c r="E52" s="57">
        <f>ESF!T28</f>
        <v>0</v>
      </c>
    </row>
    <row r="53" spans="2:8" ht="24" customHeight="1">
      <c r="B53" s="207"/>
      <c r="C53" s="270" t="s">
        <v>227</v>
      </c>
      <c r="D53" s="56">
        <f>ESF!S29</f>
        <v>0</v>
      </c>
      <c r="E53" s="57">
        <f>ESF!T29</f>
        <v>0</v>
      </c>
    </row>
    <row r="54" spans="2:8" ht="12" customHeight="1">
      <c r="B54" s="47"/>
      <c r="C54" s="50" t="s">
        <v>167</v>
      </c>
      <c r="D54" s="56">
        <f>ESF!S30</f>
        <v>0</v>
      </c>
      <c r="E54" s="57">
        <f>ESF!T30</f>
        <v>0</v>
      </c>
    </row>
    <row r="55" spans="2:8" ht="6" customHeight="1">
      <c r="B55" s="207"/>
      <c r="C55" s="49"/>
      <c r="D55" s="56">
        <f>ESF!S31</f>
        <v>0</v>
      </c>
      <c r="E55" s="57">
        <f>ESF!T31</f>
        <v>0</v>
      </c>
    </row>
    <row r="56" spans="2:8" ht="12" customHeight="1">
      <c r="B56" s="47" t="s">
        <v>168</v>
      </c>
      <c r="C56" s="58"/>
      <c r="D56" s="54">
        <f>D58+D64</f>
        <v>44668069.939999998</v>
      </c>
      <c r="E56" s="268">
        <f>E58+E64</f>
        <v>15846980.259999994</v>
      </c>
    </row>
    <row r="57" spans="2:8" ht="7.9" customHeight="1">
      <c r="B57" s="207"/>
      <c r="C57" s="58"/>
      <c r="D57" s="58"/>
      <c r="E57" s="51"/>
    </row>
    <row r="58" spans="2:8" ht="12" customHeight="1">
      <c r="B58" s="47" t="s">
        <v>169</v>
      </c>
      <c r="C58" s="58"/>
      <c r="D58" s="269">
        <f>SUM(D60:D62)</f>
        <v>0</v>
      </c>
      <c r="E58" s="476">
        <f>SUM(E60:E62)-1</f>
        <v>-0.4400000236928463</v>
      </c>
      <c r="F58" s="135">
        <v>0</v>
      </c>
      <c r="G58" s="135" t="s">
        <v>488</v>
      </c>
      <c r="H58" s="135"/>
    </row>
    <row r="59" spans="2:8" ht="8.4499999999999993" customHeight="1">
      <c r="B59" s="47"/>
      <c r="C59" s="58"/>
      <c r="D59" s="58"/>
      <c r="E59" s="51"/>
    </row>
    <row r="60" spans="2:8" ht="12" customHeight="1">
      <c r="B60" s="207"/>
      <c r="C60" s="58" t="s">
        <v>14</v>
      </c>
      <c r="D60" s="56">
        <f>ESF!S40</f>
        <v>0</v>
      </c>
      <c r="E60" s="57">
        <f>ESF!T40</f>
        <v>0.39999997615814209</v>
      </c>
    </row>
    <row r="61" spans="2:8" ht="12" customHeight="1">
      <c r="B61" s="207"/>
      <c r="C61" s="58" t="s">
        <v>3</v>
      </c>
      <c r="D61" s="56">
        <f>ESF!S41</f>
        <v>0</v>
      </c>
      <c r="E61" s="57">
        <f>ESF!T41</f>
        <v>0.16000000014901161</v>
      </c>
    </row>
    <row r="62" spans="2:8" ht="12" customHeight="1">
      <c r="B62" s="207"/>
      <c r="C62" s="58" t="s">
        <v>170</v>
      </c>
      <c r="D62" s="56">
        <f>ESF!S42</f>
        <v>0</v>
      </c>
      <c r="E62" s="57">
        <f>ESF!T42</f>
        <v>0</v>
      </c>
    </row>
    <row r="63" spans="2:8" ht="7.9" customHeight="1">
      <c r="B63" s="207"/>
      <c r="C63" s="58"/>
      <c r="D63" s="58"/>
      <c r="E63" s="51"/>
    </row>
    <row r="64" spans="2:8" ht="12" customHeight="1">
      <c r="B64" s="47" t="s">
        <v>171</v>
      </c>
      <c r="C64" s="58"/>
      <c r="D64" s="54">
        <f>SUM(D66:D70)</f>
        <v>44668069.939999998</v>
      </c>
      <c r="E64" s="268">
        <f>SUM(E66:E70)</f>
        <v>15846980.700000018</v>
      </c>
    </row>
    <row r="65" spans="2:8" ht="12" customHeight="1">
      <c r="B65" s="207"/>
      <c r="C65" s="58"/>
      <c r="D65" s="58"/>
      <c r="E65" s="51"/>
    </row>
    <row r="66" spans="2:8" ht="12" customHeight="1">
      <c r="B66" s="207"/>
      <c r="C66" s="58" t="s">
        <v>102</v>
      </c>
      <c r="D66" s="56">
        <f>ESF!S47</f>
        <v>44668069.939999998</v>
      </c>
      <c r="E66" s="57">
        <f>ESF!T47</f>
        <v>0</v>
      </c>
    </row>
    <row r="67" spans="2:8" ht="12" customHeight="1">
      <c r="B67" s="47"/>
      <c r="C67" s="58" t="s">
        <v>172</v>
      </c>
      <c r="D67" s="56">
        <f>ESF!S48</f>
        <v>0</v>
      </c>
      <c r="E67" s="57">
        <f>ESF!T48+1</f>
        <v>15846980.049999997</v>
      </c>
      <c r="G67" s="219"/>
      <c r="H67" s="77" t="s">
        <v>487</v>
      </c>
    </row>
    <row r="68" spans="2:8" ht="12" customHeight="1">
      <c r="B68" s="207"/>
      <c r="C68" s="58" t="s">
        <v>173</v>
      </c>
      <c r="D68" s="56">
        <f>ESF!S49</f>
        <v>0</v>
      </c>
      <c r="E68" s="57">
        <f>ESF!T49</f>
        <v>0.11000001430511475</v>
      </c>
    </row>
    <row r="69" spans="2:8" ht="12" customHeight="1">
      <c r="B69" s="207"/>
      <c r="C69" s="58" t="s">
        <v>174</v>
      </c>
      <c r="D69" s="56">
        <f>ESF!S50</f>
        <v>0</v>
      </c>
      <c r="E69" s="57">
        <f>ESF!T50</f>
        <v>0</v>
      </c>
    </row>
    <row r="70" spans="2:8" ht="12" customHeight="1">
      <c r="B70" s="207"/>
      <c r="C70" s="58" t="s">
        <v>175</v>
      </c>
      <c r="D70" s="56">
        <f>ESF!S51</f>
        <v>0</v>
      </c>
      <c r="E70" s="57">
        <f>ESF!T51</f>
        <v>0.54000000655651093</v>
      </c>
      <c r="H70" s="77" t="s">
        <v>487</v>
      </c>
    </row>
    <row r="71" spans="2:8" ht="6" customHeight="1">
      <c r="B71" s="207"/>
      <c r="C71" s="58"/>
      <c r="D71" s="58"/>
      <c r="E71" s="51"/>
    </row>
    <row r="72" spans="2:8" ht="12" customHeight="1">
      <c r="B72" s="47" t="s">
        <v>176</v>
      </c>
      <c r="C72" s="58"/>
      <c r="D72" s="269">
        <f>SUM(D75:D76)</f>
        <v>0</v>
      </c>
      <c r="E72" s="268">
        <f>SUM(E75:E76)</f>
        <v>0</v>
      </c>
    </row>
    <row r="73" spans="2:8" ht="12" customHeight="1">
      <c r="B73" s="47" t="s">
        <v>177</v>
      </c>
      <c r="C73" s="58"/>
      <c r="D73" s="58"/>
      <c r="E73" s="51"/>
    </row>
    <row r="74" spans="2:8" ht="4.9000000000000004" customHeight="1">
      <c r="B74" s="207"/>
      <c r="C74" s="58"/>
      <c r="D74" s="56"/>
      <c r="E74" s="57"/>
    </row>
    <row r="75" spans="2:8" ht="12" customHeight="1">
      <c r="B75" s="207"/>
      <c r="C75" s="58" t="s">
        <v>178</v>
      </c>
      <c r="D75" s="56">
        <f>ESF!S56</f>
        <v>0</v>
      </c>
      <c r="E75" s="57">
        <f>ESF!T56</f>
        <v>0</v>
      </c>
    </row>
    <row r="76" spans="2:8" ht="12" customHeight="1">
      <c r="B76" s="207"/>
      <c r="C76" s="58" t="s">
        <v>179</v>
      </c>
      <c r="D76" s="56">
        <f>ESF!S57</f>
        <v>0</v>
      </c>
      <c r="E76" s="57">
        <f>ESF!T57</f>
        <v>0</v>
      </c>
    </row>
    <row r="77" spans="2:8" ht="6.6" customHeight="1">
      <c r="B77" s="42"/>
      <c r="C77" s="271"/>
      <c r="D77" s="271"/>
      <c r="E77" s="65"/>
    </row>
    <row r="78" spans="2:8" ht="24" customHeight="1">
      <c r="B78" s="47"/>
      <c r="C78" s="530" t="s">
        <v>103</v>
      </c>
      <c r="D78" s="530"/>
      <c r="E78" s="531"/>
    </row>
    <row r="79" spans="2:8">
      <c r="B79" s="47"/>
      <c r="C79" s="49"/>
      <c r="D79" s="49"/>
      <c r="E79" s="51"/>
    </row>
    <row r="80" spans="2:8">
      <c r="B80" s="47"/>
      <c r="C80" s="67" t="str">
        <f>+ESF!C67</f>
        <v>José Manuel Salgado Torres</v>
      </c>
      <c r="D80" s="493" t="s">
        <v>338</v>
      </c>
      <c r="E80" s="508"/>
    </row>
    <row r="81" spans="2:5">
      <c r="B81" s="47"/>
      <c r="C81" s="68" t="s">
        <v>350</v>
      </c>
      <c r="D81" s="493" t="s">
        <v>339</v>
      </c>
      <c r="E81" s="508"/>
    </row>
    <row r="82" spans="2:5">
      <c r="B82" s="47"/>
      <c r="C82" s="67"/>
      <c r="D82" s="493" t="s">
        <v>340</v>
      </c>
      <c r="E82" s="508"/>
    </row>
    <row r="83" spans="2:5">
      <c r="B83" s="47"/>
      <c r="C83" s="69"/>
      <c r="D83" s="488"/>
      <c r="E83" s="509"/>
    </row>
    <row r="84" spans="2:5" ht="15" thickBot="1">
      <c r="B84" s="272"/>
      <c r="C84" s="195"/>
      <c r="D84" s="510"/>
      <c r="E84" s="526"/>
    </row>
    <row r="85" spans="2:5">
      <c r="B85" s="41"/>
      <c r="C85" s="273"/>
      <c r="D85" s="511"/>
      <c r="E85" s="511"/>
    </row>
    <row r="86" spans="2:5">
      <c r="B86" s="41"/>
      <c r="C86" s="273"/>
      <c r="D86" s="40"/>
      <c r="E86" s="40"/>
    </row>
    <row r="89" spans="2:5">
      <c r="D89" s="219">
        <f>D56+D34+D9</f>
        <v>138655701.73999995</v>
      </c>
      <c r="E89" s="219">
        <f>E56+E34+E9</f>
        <v>138655702.06999999</v>
      </c>
    </row>
    <row r="90" spans="2:5">
      <c r="E90" s="219">
        <f>E89-D89</f>
        <v>0.33000004291534424</v>
      </c>
    </row>
    <row r="93" spans="2:5">
      <c r="C93" s="274" t="s">
        <v>398</v>
      </c>
    </row>
  </sheetData>
  <mergeCells count="12">
    <mergeCell ref="B7:C7"/>
    <mergeCell ref="D80:E80"/>
    <mergeCell ref="D84:E84"/>
    <mergeCell ref="D85:E85"/>
    <mergeCell ref="B2:E2"/>
    <mergeCell ref="B3:E3"/>
    <mergeCell ref="B4:E4"/>
    <mergeCell ref="D83:E83"/>
    <mergeCell ref="C78:E78"/>
    <mergeCell ref="D81:E81"/>
    <mergeCell ref="D82:E82"/>
    <mergeCell ref="B5:E5"/>
  </mergeCells>
  <printOptions horizontalCentered="1"/>
  <pageMargins left="0" right="0" top="0.35433070866141736" bottom="0.35433070866141736" header="0" footer="0"/>
  <pageSetup scale="70" orientation="portrait" r:id="rId1"/>
  <headerFooter scaleWithDoc="0"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00B0F0"/>
  </sheetPr>
  <dimension ref="A1:O103"/>
  <sheetViews>
    <sheetView topLeftCell="A10" zoomScaleNormal="100" workbookViewId="0">
      <selection activeCell="J13" sqref="J13"/>
    </sheetView>
  </sheetViews>
  <sheetFormatPr baseColWidth="10" defaultColWidth="11.42578125" defaultRowHeight="14.25"/>
  <cols>
    <col min="1" max="1" width="1.7109375" style="101" customWidth="1"/>
    <col min="2" max="2" width="2.28515625" style="189" customWidth="1"/>
    <col min="3" max="3" width="94.7109375" style="101" customWidth="1"/>
    <col min="4" max="4" width="18.7109375" style="101" customWidth="1"/>
    <col min="5" max="5" width="17.5703125" style="101" bestFit="1" customWidth="1"/>
    <col min="6" max="6" width="15.140625" style="101" hidden="1" customWidth="1"/>
    <col min="7" max="7" width="18.7109375" style="101" hidden="1" customWidth="1"/>
    <col min="8" max="8" width="3.85546875" style="101" customWidth="1"/>
    <col min="9" max="9" width="18.85546875" style="101" customWidth="1"/>
    <col min="10" max="10" width="14" style="101" customWidth="1"/>
    <col min="11" max="11" width="11.42578125" style="101"/>
    <col min="12" max="12" width="13.5703125" style="101" bestFit="1" customWidth="1"/>
    <col min="13" max="13" width="14.7109375" style="101" customWidth="1"/>
    <col min="14" max="16384" width="11.42578125" style="101"/>
  </cols>
  <sheetData>
    <row r="1" spans="1:7" ht="9" customHeight="1" thickBot="1"/>
    <row r="2" spans="1:7" s="77" customFormat="1">
      <c r="A2" s="49"/>
      <c r="B2" s="497" t="s">
        <v>355</v>
      </c>
      <c r="C2" s="498"/>
      <c r="D2" s="498"/>
      <c r="E2" s="499"/>
      <c r="F2" s="275"/>
      <c r="G2" s="276"/>
    </row>
    <row r="3" spans="1:7" s="77" customFormat="1">
      <c r="A3" s="49"/>
      <c r="B3" s="507" t="s">
        <v>506</v>
      </c>
      <c r="C3" s="493"/>
      <c r="D3" s="493"/>
      <c r="E3" s="508"/>
      <c r="F3" s="277"/>
      <c r="G3" s="278"/>
    </row>
    <row r="4" spans="1:7" s="77" customFormat="1">
      <c r="A4" s="49"/>
      <c r="B4" s="507" t="s">
        <v>21</v>
      </c>
      <c r="C4" s="493"/>
      <c r="D4" s="493"/>
      <c r="E4" s="508"/>
      <c r="F4" s="277"/>
      <c r="G4" s="278"/>
    </row>
    <row r="5" spans="1:7" s="77" customFormat="1" ht="7.5" customHeight="1">
      <c r="A5" s="49"/>
      <c r="B5" s="420"/>
      <c r="C5" s="418"/>
      <c r="D5" s="418"/>
      <c r="E5" s="421"/>
      <c r="F5" s="67"/>
      <c r="G5" s="208"/>
    </row>
    <row r="6" spans="1:7" s="77" customFormat="1">
      <c r="A6" s="101"/>
      <c r="B6" s="507" t="s">
        <v>403</v>
      </c>
      <c r="C6" s="493"/>
      <c r="D6" s="493"/>
      <c r="E6" s="508"/>
      <c r="F6" s="101"/>
      <c r="G6" s="249"/>
    </row>
    <row r="7" spans="1:7" s="77" customFormat="1">
      <c r="A7" s="101"/>
      <c r="B7" s="42"/>
      <c r="C7" s="43"/>
      <c r="D7" s="43"/>
      <c r="E7" s="44"/>
      <c r="F7" s="101"/>
      <c r="G7" s="249"/>
    </row>
    <row r="8" spans="1:7" s="40" customFormat="1">
      <c r="A8" s="49"/>
      <c r="B8" s="491" t="s">
        <v>240</v>
      </c>
      <c r="C8" s="492"/>
      <c r="D8" s="279">
        <v>2025</v>
      </c>
      <c r="E8" s="46">
        <v>2024</v>
      </c>
      <c r="F8" s="280" t="s">
        <v>139</v>
      </c>
      <c r="G8" s="281" t="s">
        <v>122</v>
      </c>
    </row>
    <row r="9" spans="1:7" s="77" customFormat="1" ht="12.75" customHeight="1">
      <c r="A9" s="49"/>
      <c r="B9" s="47"/>
      <c r="C9" s="49"/>
      <c r="D9" s="48"/>
      <c r="E9" s="103"/>
      <c r="F9" s="104"/>
      <c r="G9" s="51"/>
    </row>
    <row r="10" spans="1:7" s="77" customFormat="1" ht="14.1" customHeight="1">
      <c r="A10" s="49"/>
      <c r="B10" s="47" t="s">
        <v>104</v>
      </c>
      <c r="C10" s="48"/>
      <c r="D10" s="54"/>
      <c r="E10" s="282"/>
      <c r="F10" s="283"/>
      <c r="G10" s="284"/>
    </row>
    <row r="11" spans="1:7" s="77" customFormat="1" ht="14.1" customHeight="1">
      <c r="A11" s="49"/>
      <c r="B11" s="47"/>
      <c r="C11" s="48"/>
      <c r="D11" s="48"/>
      <c r="E11" s="103"/>
      <c r="F11" s="104"/>
      <c r="G11" s="51"/>
    </row>
    <row r="12" spans="1:7" s="77" customFormat="1" ht="15" customHeight="1">
      <c r="A12" s="49"/>
      <c r="B12" s="47" t="s">
        <v>12</v>
      </c>
      <c r="C12" s="48"/>
      <c r="D12" s="139">
        <f>SUM(D14:D23)-1</f>
        <v>283728533.98999995</v>
      </c>
      <c r="E12" s="285">
        <v>462427613</v>
      </c>
      <c r="F12" s="54">
        <f>+D12-E12</f>
        <v>-178699079.01000005</v>
      </c>
      <c r="G12" s="286">
        <f>+F12/E12</f>
        <v>-0.38643686922303244</v>
      </c>
    </row>
    <row r="13" spans="1:7" s="77" customFormat="1" ht="15" customHeight="1">
      <c r="A13" s="49"/>
      <c r="B13" s="47"/>
      <c r="C13" s="48"/>
      <c r="D13" s="139"/>
      <c r="E13" s="287"/>
      <c r="F13" s="53"/>
      <c r="G13" s="55"/>
    </row>
    <row r="14" spans="1:7" s="77" customFormat="1" ht="15" customHeight="1">
      <c r="A14" s="49"/>
      <c r="B14" s="47"/>
      <c r="C14" s="218" t="s">
        <v>68</v>
      </c>
      <c r="D14" s="288">
        <v>0</v>
      </c>
      <c r="E14" s="289">
        <v>0</v>
      </c>
      <c r="F14" s="264"/>
      <c r="G14" s="265"/>
    </row>
    <row r="15" spans="1:7" s="77" customFormat="1" ht="15" customHeight="1">
      <c r="A15" s="49"/>
      <c r="B15" s="47"/>
      <c r="C15" s="218" t="s">
        <v>69</v>
      </c>
      <c r="D15" s="288">
        <v>0</v>
      </c>
      <c r="E15" s="289">
        <v>0</v>
      </c>
      <c r="F15" s="264"/>
      <c r="G15" s="265"/>
    </row>
    <row r="16" spans="1:7" s="77" customFormat="1" ht="15" customHeight="1">
      <c r="A16" s="49"/>
      <c r="B16" s="47"/>
      <c r="C16" s="218" t="s">
        <v>70</v>
      </c>
      <c r="D16" s="288">
        <v>0</v>
      </c>
      <c r="E16" s="289">
        <v>0</v>
      </c>
      <c r="F16" s="264"/>
      <c r="G16" s="265"/>
    </row>
    <row r="17" spans="1:14" s="77" customFormat="1" ht="15" customHeight="1">
      <c r="A17" s="49"/>
      <c r="B17" s="47"/>
      <c r="C17" s="218" t="s">
        <v>71</v>
      </c>
      <c r="D17" s="288">
        <v>0</v>
      </c>
      <c r="E17" s="289">
        <v>0</v>
      </c>
      <c r="F17" s="264"/>
      <c r="G17" s="265"/>
    </row>
    <row r="18" spans="1:14" s="77" customFormat="1" ht="15" customHeight="1">
      <c r="A18" s="49"/>
      <c r="B18" s="47"/>
      <c r="C18" s="218" t="s">
        <v>215</v>
      </c>
      <c r="D18" s="288">
        <v>0</v>
      </c>
      <c r="E18" s="289"/>
      <c r="F18" s="264"/>
      <c r="G18" s="265"/>
    </row>
    <row r="19" spans="1:14" s="77" customFormat="1" ht="15" customHeight="1">
      <c r="A19" s="49"/>
      <c r="B19" s="47"/>
      <c r="C19" s="218" t="s">
        <v>207</v>
      </c>
      <c r="D19" s="288">
        <v>0</v>
      </c>
      <c r="E19" s="289"/>
      <c r="F19" s="264"/>
      <c r="G19" s="265"/>
    </row>
    <row r="20" spans="1:14" s="77" customFormat="1" ht="15" customHeight="1">
      <c r="A20" s="49"/>
      <c r="B20" s="47"/>
      <c r="C20" s="218" t="s">
        <v>208</v>
      </c>
      <c r="D20" s="288">
        <f>EA!D19</f>
        <v>1263441.3799999999</v>
      </c>
      <c r="E20" s="289">
        <v>1293103</v>
      </c>
      <c r="F20" s="264"/>
      <c r="G20" s="265"/>
    </row>
    <row r="21" spans="1:14" s="77" customFormat="1" ht="24.75" customHeight="1">
      <c r="A21" s="49"/>
      <c r="B21" s="47"/>
      <c r="C21" s="290" t="s">
        <v>209</v>
      </c>
      <c r="D21" s="288">
        <v>0</v>
      </c>
      <c r="E21" s="289">
        <v>0</v>
      </c>
      <c r="F21" s="264"/>
      <c r="G21" s="265"/>
      <c r="I21" s="206"/>
      <c r="J21" s="291" t="s">
        <v>473</v>
      </c>
    </row>
    <row r="22" spans="1:14" s="77" customFormat="1" ht="25.5" customHeight="1">
      <c r="A22" s="49"/>
      <c r="B22" s="47"/>
      <c r="C22" s="290" t="s">
        <v>210</v>
      </c>
      <c r="D22" s="119">
        <f>EA!D24</f>
        <v>282590645.20999998</v>
      </c>
      <c r="E22" s="292">
        <v>453279765</v>
      </c>
      <c r="F22" s="58">
        <f>+D22-E22</f>
        <v>-170689119.79000002</v>
      </c>
      <c r="G22" s="125">
        <f>+F22/E22</f>
        <v>-0.37656461410758102</v>
      </c>
      <c r="I22" s="219" t="s">
        <v>472</v>
      </c>
      <c r="J22" s="293" t="s">
        <v>474</v>
      </c>
      <c r="K22" s="77">
        <v>2</v>
      </c>
      <c r="L22" s="77" t="s">
        <v>475</v>
      </c>
      <c r="M22" s="77" t="s">
        <v>405</v>
      </c>
      <c r="N22" s="77" t="s">
        <v>497</v>
      </c>
    </row>
    <row r="23" spans="1:14" s="77" customFormat="1" ht="15" customHeight="1">
      <c r="A23" s="49"/>
      <c r="B23" s="47"/>
      <c r="C23" s="218" t="s">
        <v>105</v>
      </c>
      <c r="D23" s="288">
        <f>EA!D26+J23+K23+L23+M23+N23</f>
        <v>-125551.59999999963</v>
      </c>
      <c r="E23" s="289">
        <v>7854745</v>
      </c>
      <c r="F23" s="58">
        <f>+D23-E23</f>
        <v>-7980296.5999999996</v>
      </c>
      <c r="G23" s="125">
        <f>+F23/E23</f>
        <v>-1.0159841726243182</v>
      </c>
      <c r="H23" s="138"/>
      <c r="I23" s="138">
        <f>+EA!D26</f>
        <v>5.16</v>
      </c>
      <c r="J23" s="138">
        <f>+ESF!AB12</f>
        <v>5309837.99</v>
      </c>
      <c r="K23" s="474">
        <v>2</v>
      </c>
      <c r="L23" s="138">
        <f>+ESF!Z22-ESF!AA13</f>
        <v>8971.0500000000466</v>
      </c>
      <c r="M23" s="138">
        <f>+ESF!AB18-ESF!AC18</f>
        <v>-5444367.7999999998</v>
      </c>
      <c r="N23" s="138">
        <f>ESF!AB51</f>
        <v>0</v>
      </c>
    </row>
    <row r="24" spans="1:14" s="77" customFormat="1" ht="15" customHeight="1">
      <c r="A24" s="49"/>
      <c r="B24" s="47"/>
      <c r="C24" s="49"/>
      <c r="D24" s="294"/>
      <c r="E24" s="295"/>
      <c r="F24" s="49"/>
      <c r="G24" s="51"/>
    </row>
    <row r="25" spans="1:14" s="77" customFormat="1" ht="15" customHeight="1">
      <c r="A25" s="49"/>
      <c r="B25" s="47" t="s">
        <v>13</v>
      </c>
      <c r="C25" s="49"/>
      <c r="D25" s="161">
        <f>SUM(D27:D42)-1+1</f>
        <v>247239079.93000001</v>
      </c>
      <c r="E25" s="296">
        <v>455036108</v>
      </c>
      <c r="F25" s="54">
        <f>+D25-E25</f>
        <v>-207797028.06999999</v>
      </c>
      <c r="G25" s="286">
        <f>+F25/E25</f>
        <v>-0.45666052521264971</v>
      </c>
    </row>
    <row r="26" spans="1:14" s="77" customFormat="1" ht="15" customHeight="1">
      <c r="A26" s="49"/>
      <c r="B26" s="47"/>
      <c r="C26" s="49"/>
      <c r="D26" s="119"/>
      <c r="E26" s="292"/>
      <c r="F26" s="58"/>
      <c r="G26" s="59"/>
      <c r="I26" s="206" t="s">
        <v>476</v>
      </c>
    </row>
    <row r="27" spans="1:14" s="77" customFormat="1" ht="15" customHeight="1">
      <c r="A27" s="49"/>
      <c r="B27" s="47"/>
      <c r="C27" s="218" t="s">
        <v>8</v>
      </c>
      <c r="D27" s="119">
        <f>EA!D40</f>
        <v>72576064.180000007</v>
      </c>
      <c r="E27" s="292">
        <v>173595905</v>
      </c>
      <c r="F27" s="264">
        <f>+D27-E27</f>
        <v>-101019840.81999999</v>
      </c>
      <c r="G27" s="125">
        <f>+F27/E27</f>
        <v>-0.58192525232666059</v>
      </c>
      <c r="I27" s="138">
        <f>+EA!D40</f>
        <v>72576064.180000007</v>
      </c>
      <c r="J27" s="138">
        <f>D27-I27</f>
        <v>0</v>
      </c>
    </row>
    <row r="28" spans="1:14" s="77" customFormat="1" ht="15" customHeight="1">
      <c r="A28" s="49"/>
      <c r="B28" s="47"/>
      <c r="C28" s="218" t="s">
        <v>9</v>
      </c>
      <c r="D28" s="119">
        <f>EA!D41</f>
        <v>1581401.1899999997</v>
      </c>
      <c r="E28" s="292">
        <v>12499045</v>
      </c>
      <c r="F28" s="264">
        <f t="shared" ref="F28:F29" si="0">+D28-E28</f>
        <v>-10917643.810000001</v>
      </c>
      <c r="G28" s="125">
        <f t="shared" ref="G28:G29" si="1">+F28/E28</f>
        <v>-0.87347823853742435</v>
      </c>
      <c r="I28" s="138">
        <f>+EA!D41</f>
        <v>1581401.1899999997</v>
      </c>
      <c r="J28" s="138">
        <f t="shared" ref="J28:J29" si="2">D28-I28</f>
        <v>0</v>
      </c>
    </row>
    <row r="29" spans="1:14" s="77" customFormat="1" ht="15" customHeight="1">
      <c r="A29" s="49"/>
      <c r="B29" s="47"/>
      <c r="C29" s="218" t="s">
        <v>10</v>
      </c>
      <c r="D29" s="119">
        <f>EA!D42</f>
        <v>173081614.02000001</v>
      </c>
      <c r="E29" s="292">
        <v>268939783</v>
      </c>
      <c r="F29" s="264">
        <f t="shared" si="0"/>
        <v>-95858168.979999989</v>
      </c>
      <c r="G29" s="125">
        <f t="shared" si="1"/>
        <v>-0.35642985917037046</v>
      </c>
      <c r="I29" s="138">
        <f>+EA!D42</f>
        <v>173081614.02000001</v>
      </c>
      <c r="J29" s="138">
        <f t="shared" si="2"/>
        <v>0</v>
      </c>
    </row>
    <row r="30" spans="1:14" s="77" customFormat="1" ht="15" customHeight="1">
      <c r="A30" s="49"/>
      <c r="B30" s="47"/>
      <c r="C30" s="218" t="s">
        <v>106</v>
      </c>
      <c r="D30" s="288">
        <v>0</v>
      </c>
      <c r="E30" s="289">
        <v>0</v>
      </c>
      <c r="F30" s="58"/>
      <c r="G30" s="125"/>
      <c r="H30" s="219"/>
    </row>
    <row r="31" spans="1:14" s="77" customFormat="1" ht="15" customHeight="1">
      <c r="A31" s="49"/>
      <c r="B31" s="47"/>
      <c r="C31" s="218" t="s">
        <v>211</v>
      </c>
      <c r="D31" s="288">
        <v>0</v>
      </c>
      <c r="E31" s="289">
        <v>0</v>
      </c>
      <c r="F31" s="264"/>
      <c r="G31" s="265"/>
    </row>
    <row r="32" spans="1:14" s="77" customFormat="1" ht="15" customHeight="1">
      <c r="A32" s="49"/>
      <c r="B32" s="47"/>
      <c r="C32" s="218" t="s">
        <v>11</v>
      </c>
      <c r="D32" s="288">
        <f>EA!D48</f>
        <v>0</v>
      </c>
      <c r="E32" s="289">
        <v>0</v>
      </c>
      <c r="F32" s="264"/>
      <c r="G32" s="265"/>
    </row>
    <row r="33" spans="1:14" s="77" customFormat="1" ht="15" customHeight="1">
      <c r="A33" s="49"/>
      <c r="B33" s="47"/>
      <c r="C33" s="218" t="s">
        <v>83</v>
      </c>
      <c r="D33" s="288">
        <v>0</v>
      </c>
      <c r="E33" s="289">
        <v>0</v>
      </c>
      <c r="F33" s="264"/>
      <c r="G33" s="265"/>
    </row>
    <row r="34" spans="1:14" s="77" customFormat="1" ht="15" customHeight="1">
      <c r="A34" s="49"/>
      <c r="B34" s="47"/>
      <c r="C34" s="218" t="s">
        <v>84</v>
      </c>
      <c r="D34" s="288">
        <v>0</v>
      </c>
      <c r="E34" s="289"/>
      <c r="F34" s="264"/>
      <c r="G34" s="265"/>
    </row>
    <row r="35" spans="1:14" s="77" customFormat="1" ht="15" customHeight="1">
      <c r="A35" s="49"/>
      <c r="B35" s="47"/>
      <c r="C35" s="218" t="s">
        <v>85</v>
      </c>
      <c r="D35" s="288">
        <v>0</v>
      </c>
      <c r="E35" s="289"/>
      <c r="F35" s="58">
        <f>+D35-E35</f>
        <v>0</v>
      </c>
      <c r="G35" s="125"/>
    </row>
    <row r="36" spans="1:14" s="77" customFormat="1" ht="15" customHeight="1">
      <c r="A36" s="49"/>
      <c r="B36" s="47"/>
      <c r="C36" s="218" t="s">
        <v>86</v>
      </c>
      <c r="D36" s="288">
        <v>0</v>
      </c>
      <c r="E36" s="289"/>
      <c r="F36" s="264"/>
      <c r="G36" s="265"/>
    </row>
    <row r="37" spans="1:14" s="77" customFormat="1" ht="15" customHeight="1">
      <c r="A37" s="49"/>
      <c r="B37" s="47"/>
      <c r="C37" s="218" t="s">
        <v>87</v>
      </c>
      <c r="D37" s="288">
        <v>0</v>
      </c>
      <c r="E37" s="289">
        <v>0</v>
      </c>
      <c r="F37" s="264"/>
      <c r="G37" s="265"/>
      <c r="L37" s="138"/>
    </row>
    <row r="38" spans="1:14" s="77" customFormat="1" ht="15" customHeight="1">
      <c r="A38" s="49"/>
      <c r="B38" s="47"/>
      <c r="C38" s="218" t="s">
        <v>88</v>
      </c>
      <c r="D38" s="288">
        <f>EA!D54</f>
        <v>0</v>
      </c>
      <c r="E38" s="289">
        <v>0</v>
      </c>
      <c r="F38" s="264"/>
      <c r="G38" s="265"/>
      <c r="L38" s="138"/>
    </row>
    <row r="39" spans="1:14" s="77" customFormat="1" ht="15" customHeight="1">
      <c r="A39" s="49"/>
      <c r="B39" s="47"/>
      <c r="C39" s="218" t="s">
        <v>90</v>
      </c>
      <c r="D39" s="288">
        <v>0</v>
      </c>
      <c r="E39" s="289">
        <v>0</v>
      </c>
      <c r="F39" s="264"/>
      <c r="G39" s="265"/>
      <c r="L39" s="138"/>
    </row>
    <row r="40" spans="1:14" s="77" customFormat="1" ht="15" customHeight="1">
      <c r="A40" s="49"/>
      <c r="B40" s="47"/>
      <c r="C40" s="218" t="s">
        <v>14</v>
      </c>
      <c r="D40" s="288">
        <f>EA!D59</f>
        <v>0</v>
      </c>
      <c r="E40" s="289">
        <v>0</v>
      </c>
      <c r="F40" s="264"/>
      <c r="G40" s="265"/>
      <c r="L40" s="78"/>
    </row>
    <row r="41" spans="1:14" s="77" customFormat="1" ht="15" customHeight="1">
      <c r="A41" s="49"/>
      <c r="B41" s="47"/>
      <c r="C41" s="218" t="s">
        <v>91</v>
      </c>
      <c r="D41" s="288"/>
      <c r="E41" s="289">
        <v>0</v>
      </c>
      <c r="F41" s="264"/>
      <c r="G41" s="265"/>
      <c r="H41" s="138"/>
      <c r="I41" s="416" t="s">
        <v>477</v>
      </c>
      <c r="J41" s="417" t="s">
        <v>478</v>
      </c>
    </row>
    <row r="42" spans="1:14" s="77" customFormat="1" ht="15" customHeight="1">
      <c r="A42" s="49"/>
      <c r="B42" s="47"/>
      <c r="C42" s="218" t="s">
        <v>107</v>
      </c>
      <c r="D42" s="288">
        <f>SUM(I42:J42)</f>
        <v>0.54000000655651093</v>
      </c>
      <c r="E42" s="289">
        <v>1375</v>
      </c>
      <c r="F42" s="264">
        <f t="shared" ref="F42" si="3">+D42-E42</f>
        <v>-1374.4599999934435</v>
      </c>
      <c r="G42" s="125"/>
      <c r="I42" s="138">
        <v>0</v>
      </c>
      <c r="J42" s="138">
        <f>+ESF!AC51</f>
        <v>0.54000000655651093</v>
      </c>
    </row>
    <row r="43" spans="1:14" s="77" customFormat="1" ht="15" customHeight="1">
      <c r="A43" s="49"/>
      <c r="B43" s="47"/>
      <c r="C43" s="49"/>
      <c r="D43" s="102"/>
      <c r="E43" s="297"/>
      <c r="F43" s="49"/>
      <c r="G43" s="51"/>
    </row>
    <row r="44" spans="1:14" s="77" customFormat="1" ht="15" customHeight="1">
      <c r="A44" s="49"/>
      <c r="B44" s="47" t="s">
        <v>108</v>
      </c>
      <c r="C44" s="49"/>
      <c r="D44" s="298">
        <f>+D12-D25</f>
        <v>36489454.059999943</v>
      </c>
      <c r="E44" s="296">
        <v>7391505</v>
      </c>
      <c r="F44" s="53">
        <f>+D44-E44</f>
        <v>29097949.059999943</v>
      </c>
      <c r="G44" s="286">
        <f>+F44/E44</f>
        <v>3.9366744742782345</v>
      </c>
      <c r="N44" s="138"/>
    </row>
    <row r="45" spans="1:14" s="77" customFormat="1" ht="15" customHeight="1">
      <c r="A45" s="49"/>
      <c r="B45" s="47"/>
      <c r="C45" s="49"/>
      <c r="D45" s="102"/>
      <c r="E45" s="297"/>
      <c r="F45" s="49"/>
      <c r="G45" s="51"/>
    </row>
    <row r="46" spans="1:14" s="77" customFormat="1" ht="15" customHeight="1">
      <c r="A46" s="49"/>
      <c r="B46" s="47" t="s">
        <v>109</v>
      </c>
      <c r="C46" s="50"/>
      <c r="D46" s="113"/>
      <c r="E46" s="299"/>
      <c r="F46" s="49"/>
      <c r="G46" s="300"/>
    </row>
    <row r="47" spans="1:14" s="77" customFormat="1" ht="15" customHeight="1">
      <c r="A47" s="49"/>
      <c r="B47" s="47"/>
      <c r="C47" s="50"/>
      <c r="D47" s="301"/>
      <c r="E47" s="302"/>
      <c r="F47" s="48"/>
      <c r="G47" s="303"/>
      <c r="I47" s="138"/>
      <c r="J47" s="138"/>
    </row>
    <row r="48" spans="1:14" s="77" customFormat="1" ht="15" customHeight="1">
      <c r="A48" s="49"/>
      <c r="B48" s="47" t="s">
        <v>12</v>
      </c>
      <c r="C48" s="50"/>
      <c r="D48" s="304">
        <f>SUM(D50:D52)</f>
        <v>0</v>
      </c>
      <c r="E48" s="305">
        <v>0</v>
      </c>
      <c r="F48" s="306">
        <f t="shared" ref="F48" si="4">SUM(F50:F52)</f>
        <v>0</v>
      </c>
      <c r="G48" s="125">
        <v>0</v>
      </c>
      <c r="I48" s="138"/>
      <c r="J48" s="138"/>
    </row>
    <row r="49" spans="1:10" s="77" customFormat="1" ht="15" customHeight="1">
      <c r="A49" s="49"/>
      <c r="B49" s="47"/>
      <c r="C49" s="50"/>
      <c r="D49" s="119"/>
      <c r="E49" s="292"/>
      <c r="F49" s="58"/>
      <c r="G49" s="125">
        <v>0</v>
      </c>
      <c r="I49" s="138"/>
      <c r="J49" s="138"/>
    </row>
    <row r="50" spans="1:10" s="77" customFormat="1" ht="15" hidden="1" customHeight="1">
      <c r="A50" s="49"/>
      <c r="B50" s="420"/>
      <c r="C50" s="235" t="s">
        <v>17</v>
      </c>
      <c r="D50" s="288">
        <v>0</v>
      </c>
      <c r="E50" s="289">
        <v>0</v>
      </c>
      <c r="F50" s="264">
        <v>0</v>
      </c>
      <c r="G50" s="125">
        <v>0</v>
      </c>
      <c r="I50" s="138"/>
      <c r="J50" s="138"/>
    </row>
    <row r="51" spans="1:10" s="77" customFormat="1" ht="15" hidden="1" customHeight="1">
      <c r="A51" s="49"/>
      <c r="B51" s="420"/>
      <c r="C51" s="235" t="s">
        <v>18</v>
      </c>
      <c r="D51" s="288">
        <f>+ESF!Q41</f>
        <v>0</v>
      </c>
      <c r="E51" s="289">
        <v>0</v>
      </c>
      <c r="F51" s="264">
        <v>0</v>
      </c>
      <c r="G51" s="125">
        <v>0</v>
      </c>
      <c r="I51" s="138"/>
      <c r="J51" s="138"/>
    </row>
    <row r="52" spans="1:10" s="77" customFormat="1" ht="15" hidden="1" customHeight="1">
      <c r="A52" s="49"/>
      <c r="B52" s="420"/>
      <c r="C52" s="235" t="s">
        <v>110</v>
      </c>
      <c r="D52" s="288">
        <f>ESF!Z40</f>
        <v>0</v>
      </c>
      <c r="E52" s="289">
        <v>0</v>
      </c>
      <c r="F52" s="56">
        <f>+D52-E52</f>
        <v>0</v>
      </c>
      <c r="G52" s="125">
        <v>0</v>
      </c>
      <c r="I52" s="138"/>
      <c r="J52" s="138"/>
    </row>
    <row r="53" spans="1:10" s="77" customFormat="1" ht="15" hidden="1" customHeight="1">
      <c r="A53" s="49"/>
      <c r="B53" s="420"/>
      <c r="C53" s="50"/>
      <c r="D53" s="119"/>
      <c r="E53" s="292"/>
      <c r="F53" s="58"/>
      <c r="G53" s="59"/>
      <c r="I53" s="138"/>
      <c r="J53" s="138"/>
    </row>
    <row r="54" spans="1:10" s="77" customFormat="1" ht="15" customHeight="1">
      <c r="A54" s="49"/>
      <c r="B54" s="47" t="s">
        <v>13</v>
      </c>
      <c r="C54" s="50"/>
      <c r="D54" s="304">
        <f>SUM(D56:D58)</f>
        <v>0</v>
      </c>
      <c r="E54" s="305">
        <v>0</v>
      </c>
      <c r="F54" s="269">
        <f>SUM(F56:F58)</f>
        <v>0</v>
      </c>
      <c r="G54" s="286">
        <v>0</v>
      </c>
      <c r="I54" s="138"/>
      <c r="J54" s="138"/>
    </row>
    <row r="55" spans="1:10" s="77" customFormat="1" ht="15" customHeight="1">
      <c r="A55" s="49"/>
      <c r="B55" s="420"/>
      <c r="C55" s="50"/>
      <c r="D55" s="119"/>
      <c r="E55" s="292"/>
      <c r="F55" s="58"/>
      <c r="G55" s="59"/>
      <c r="I55" s="138"/>
      <c r="J55" s="138"/>
    </row>
    <row r="56" spans="1:10" s="77" customFormat="1" ht="15" hidden="1" customHeight="1">
      <c r="A56" s="49"/>
      <c r="B56" s="420"/>
      <c r="C56" s="235" t="s">
        <v>17</v>
      </c>
      <c r="D56" s="288">
        <v>0</v>
      </c>
      <c r="E56" s="289">
        <v>0</v>
      </c>
      <c r="F56" s="264">
        <v>0</v>
      </c>
      <c r="G56" s="125">
        <v>0</v>
      </c>
      <c r="I56" s="138"/>
      <c r="J56" s="138"/>
    </row>
    <row r="57" spans="1:10" s="77" customFormat="1" ht="15" hidden="1" customHeight="1">
      <c r="A57" s="49"/>
      <c r="B57" s="420"/>
      <c r="C57" s="235" t="s">
        <v>18</v>
      </c>
      <c r="D57" s="307"/>
      <c r="E57" s="308"/>
      <c r="F57" s="56">
        <f>+D57-E57</f>
        <v>0</v>
      </c>
      <c r="G57" s="125">
        <v>0</v>
      </c>
      <c r="I57" s="138"/>
      <c r="J57" s="138"/>
    </row>
    <row r="58" spans="1:10" s="77" customFormat="1" ht="15" hidden="1" customHeight="1">
      <c r="A58" s="49"/>
      <c r="B58" s="420"/>
      <c r="C58" s="235" t="s">
        <v>111</v>
      </c>
      <c r="D58" s="288">
        <v>0</v>
      </c>
      <c r="E58" s="289">
        <v>0</v>
      </c>
      <c r="F58" s="56">
        <f>+D58-E58</f>
        <v>0</v>
      </c>
      <c r="G58" s="125">
        <v>0</v>
      </c>
      <c r="I58" s="138"/>
      <c r="J58" s="138"/>
    </row>
    <row r="59" spans="1:10" s="77" customFormat="1" ht="15" customHeight="1">
      <c r="A59" s="49"/>
      <c r="B59" s="420"/>
      <c r="C59" s="50"/>
      <c r="D59" s="119"/>
      <c r="E59" s="292"/>
      <c r="F59" s="58"/>
      <c r="G59" s="59"/>
      <c r="I59" s="138"/>
      <c r="J59" s="138"/>
    </row>
    <row r="60" spans="1:10" s="77" customFormat="1" ht="15" customHeight="1">
      <c r="A60" s="49"/>
      <c r="B60" s="47" t="s">
        <v>112</v>
      </c>
      <c r="C60" s="50"/>
      <c r="D60" s="304">
        <f>D48-D54</f>
        <v>0</v>
      </c>
      <c r="E60" s="305">
        <v>0</v>
      </c>
      <c r="F60" s="269">
        <f t="shared" ref="F60" si="5">F48-F54</f>
        <v>0</v>
      </c>
      <c r="G60" s="286">
        <v>0</v>
      </c>
      <c r="I60" s="138"/>
      <c r="J60" s="138"/>
    </row>
    <row r="61" spans="1:10" s="77" customFormat="1" ht="15" customHeight="1">
      <c r="A61" s="49"/>
      <c r="B61" s="420"/>
      <c r="C61" s="50"/>
      <c r="D61" s="113"/>
      <c r="E61" s="299"/>
      <c r="F61" s="49"/>
      <c r="G61" s="300"/>
      <c r="I61" s="138"/>
      <c r="J61" s="138"/>
    </row>
    <row r="62" spans="1:10" s="77" customFormat="1" ht="15" customHeight="1">
      <c r="A62" s="49"/>
      <c r="B62" s="47" t="s">
        <v>113</v>
      </c>
      <c r="C62" s="50"/>
      <c r="D62" s="113"/>
      <c r="E62" s="299"/>
      <c r="F62" s="49"/>
      <c r="G62" s="300"/>
      <c r="I62" s="138"/>
      <c r="J62" s="138"/>
    </row>
    <row r="63" spans="1:10" s="77" customFormat="1" ht="15" customHeight="1">
      <c r="A63" s="49"/>
      <c r="B63" s="420"/>
      <c r="C63" s="50"/>
      <c r="D63" s="113"/>
      <c r="E63" s="299"/>
      <c r="F63" s="49"/>
      <c r="G63" s="300"/>
      <c r="I63" s="138"/>
      <c r="J63" s="138"/>
    </row>
    <row r="64" spans="1:10" s="77" customFormat="1" ht="15" customHeight="1">
      <c r="A64" s="49"/>
      <c r="B64" s="47" t="s">
        <v>12</v>
      </c>
      <c r="C64" s="50"/>
      <c r="D64" s="161">
        <f>SUM(D66:D69)</f>
        <v>0</v>
      </c>
      <c r="E64" s="296">
        <v>0</v>
      </c>
      <c r="F64" s="54">
        <f>+D64-E64</f>
        <v>0</v>
      </c>
      <c r="G64" s="286" t="e">
        <f>+F64/E64</f>
        <v>#DIV/0!</v>
      </c>
      <c r="I64" s="138"/>
      <c r="J64" s="138"/>
    </row>
    <row r="65" spans="1:10" s="77" customFormat="1" ht="15" customHeight="1">
      <c r="A65" s="49"/>
      <c r="B65" s="420"/>
      <c r="C65" s="49"/>
      <c r="D65" s="102"/>
      <c r="E65" s="297"/>
      <c r="F65" s="49"/>
      <c r="G65" s="51"/>
      <c r="I65" s="138"/>
      <c r="J65" s="138"/>
    </row>
    <row r="66" spans="1:10" s="77" customFormat="1" ht="15" customHeight="1">
      <c r="A66" s="49"/>
      <c r="B66" s="47"/>
      <c r="C66" s="240" t="s">
        <v>114</v>
      </c>
      <c r="D66" s="119"/>
      <c r="E66" s="292"/>
      <c r="F66" s="49"/>
      <c r="G66" s="59"/>
      <c r="I66" s="138"/>
      <c r="J66" s="138"/>
    </row>
    <row r="67" spans="1:10" s="77" customFormat="1" ht="15" customHeight="1">
      <c r="A67" s="49"/>
      <c r="B67" s="420"/>
      <c r="C67" s="240" t="s">
        <v>115</v>
      </c>
      <c r="D67" s="288"/>
      <c r="E67" s="289"/>
      <c r="F67" s="49"/>
      <c r="G67" s="59"/>
      <c r="I67" s="138"/>
      <c r="J67" s="138"/>
    </row>
    <row r="68" spans="1:10" s="77" customFormat="1" ht="15" customHeight="1">
      <c r="A68" s="49"/>
      <c r="B68" s="420"/>
      <c r="C68" s="240" t="s">
        <v>116</v>
      </c>
      <c r="D68" s="119"/>
      <c r="E68" s="292"/>
      <c r="F68" s="49"/>
      <c r="G68" s="59"/>
      <c r="I68" s="138"/>
      <c r="J68" s="138"/>
    </row>
    <row r="69" spans="1:10" s="77" customFormat="1" ht="15" customHeight="1">
      <c r="A69" s="49"/>
      <c r="B69" s="420"/>
      <c r="C69" s="240" t="s">
        <v>244</v>
      </c>
      <c r="D69" s="128">
        <v>0</v>
      </c>
      <c r="E69" s="123">
        <v>0</v>
      </c>
      <c r="F69" s="56">
        <f>+D69-E69</f>
        <v>0</v>
      </c>
      <c r="G69" s="125" t="e">
        <f>+F69/E69</f>
        <v>#DIV/0!</v>
      </c>
      <c r="I69" s="138"/>
      <c r="J69" s="138"/>
    </row>
    <row r="70" spans="1:10" s="77" customFormat="1" ht="15" customHeight="1">
      <c r="A70" s="49"/>
      <c r="B70" s="47"/>
      <c r="C70" s="58"/>
      <c r="D70" s="119"/>
      <c r="E70" s="292"/>
      <c r="F70" s="49"/>
      <c r="G70" s="59"/>
      <c r="I70" s="138"/>
      <c r="J70" s="138"/>
    </row>
    <row r="71" spans="1:10" s="77" customFormat="1" ht="15" customHeight="1">
      <c r="A71" s="49"/>
      <c r="B71" s="47" t="s">
        <v>13</v>
      </c>
      <c r="C71" s="58"/>
      <c r="D71" s="161">
        <f>SUM(D73:D76)</f>
        <v>0</v>
      </c>
      <c r="E71" s="296">
        <v>0</v>
      </c>
      <c r="F71" s="54">
        <f>+D71-E71</f>
        <v>0</v>
      </c>
      <c r="G71" s="286" t="e">
        <f>+F71/E71</f>
        <v>#DIV/0!</v>
      </c>
      <c r="I71" s="138"/>
      <c r="J71" s="138"/>
    </row>
    <row r="72" spans="1:10" s="77" customFormat="1" ht="15" customHeight="1">
      <c r="A72" s="49"/>
      <c r="B72" s="47"/>
      <c r="C72" s="58"/>
      <c r="D72" s="119"/>
      <c r="E72" s="292"/>
      <c r="F72" s="49"/>
      <c r="G72" s="59"/>
      <c r="I72" s="138"/>
      <c r="J72" s="138"/>
    </row>
    <row r="73" spans="1:10" s="77" customFormat="1" ht="15" customHeight="1">
      <c r="A73" s="49"/>
      <c r="B73" s="420"/>
      <c r="C73" s="240" t="s">
        <v>229</v>
      </c>
      <c r="D73" s="288">
        <v>0</v>
      </c>
      <c r="E73" s="289">
        <v>0</v>
      </c>
      <c r="F73" s="264"/>
      <c r="G73" s="265"/>
      <c r="I73" s="138"/>
      <c r="J73" s="138"/>
    </row>
    <row r="74" spans="1:10" s="77" customFormat="1" ht="15" customHeight="1">
      <c r="A74" s="49"/>
      <c r="B74" s="420"/>
      <c r="C74" s="240" t="s">
        <v>115</v>
      </c>
      <c r="D74" s="288"/>
      <c r="E74" s="289"/>
      <c r="F74" s="58"/>
      <c r="G74" s="125"/>
      <c r="I74" s="138"/>
      <c r="J74" s="138"/>
    </row>
    <row r="75" spans="1:10" s="77" customFormat="1" ht="15" customHeight="1">
      <c r="A75" s="49"/>
      <c r="B75" s="420"/>
      <c r="C75" s="240" t="s">
        <v>116</v>
      </c>
      <c r="D75" s="288">
        <v>0</v>
      </c>
      <c r="E75" s="289">
        <v>0</v>
      </c>
      <c r="F75" s="264"/>
      <c r="G75" s="265"/>
      <c r="I75" s="138"/>
      <c r="J75" s="138"/>
    </row>
    <row r="76" spans="1:10" s="77" customFormat="1" ht="15" customHeight="1">
      <c r="A76" s="49"/>
      <c r="B76" s="420"/>
      <c r="C76" s="240" t="s">
        <v>117</v>
      </c>
      <c r="D76" s="288">
        <v>0</v>
      </c>
      <c r="E76" s="289">
        <v>0</v>
      </c>
      <c r="F76" s="56">
        <f>+D76-E76</f>
        <v>0</v>
      </c>
      <c r="G76" s="125" t="e">
        <f>+F76/E76</f>
        <v>#DIV/0!</v>
      </c>
      <c r="I76" s="138"/>
      <c r="J76" s="138"/>
    </row>
    <row r="77" spans="1:10" s="77" customFormat="1" ht="15" customHeight="1">
      <c r="A77" s="49"/>
      <c r="B77" s="420"/>
      <c r="C77" s="58"/>
      <c r="D77" s="119"/>
      <c r="E77" s="292"/>
      <c r="F77" s="49"/>
      <c r="G77" s="59"/>
      <c r="I77" s="138"/>
      <c r="J77" s="138"/>
    </row>
    <row r="78" spans="1:10" s="77" customFormat="1" ht="15" customHeight="1">
      <c r="A78" s="49"/>
      <c r="B78" s="47" t="s">
        <v>118</v>
      </c>
      <c r="C78" s="58"/>
      <c r="D78" s="161">
        <f>+D64-D71</f>
        <v>0</v>
      </c>
      <c r="E78" s="296">
        <v>0</v>
      </c>
      <c r="F78" s="53">
        <f>+D78-E78</f>
        <v>0</v>
      </c>
      <c r="G78" s="286" t="e">
        <f>+F78/E78</f>
        <v>#DIV/0!</v>
      </c>
      <c r="I78" s="138"/>
      <c r="J78" s="138"/>
    </row>
    <row r="79" spans="1:10" s="77" customFormat="1" ht="15" customHeight="1">
      <c r="A79" s="49"/>
      <c r="B79" s="420"/>
      <c r="C79" s="58"/>
      <c r="D79" s="119"/>
      <c r="E79" s="292"/>
      <c r="F79" s="49"/>
      <c r="G79" s="59"/>
      <c r="I79" s="138"/>
      <c r="J79" s="138"/>
    </row>
    <row r="80" spans="1:10" s="77" customFormat="1" ht="15" customHeight="1">
      <c r="A80" s="49"/>
      <c r="B80" s="47" t="s">
        <v>245</v>
      </c>
      <c r="C80" s="58"/>
      <c r="D80" s="161">
        <f>D78+D44</f>
        <v>36489454.059999943</v>
      </c>
      <c r="E80" s="162">
        <v>7391505</v>
      </c>
      <c r="F80" s="53">
        <f>+D80-E80</f>
        <v>29097949.059999943</v>
      </c>
      <c r="G80" s="286">
        <f>+F80/E80</f>
        <v>3.9366744742782345</v>
      </c>
      <c r="H80" s="138"/>
      <c r="I80" s="309">
        <f>+ECSF!D13+ECSF!E13</f>
        <v>36489454.010000005</v>
      </c>
      <c r="J80" s="310">
        <f>+D80-I80</f>
        <v>4.9999937415122986E-2</v>
      </c>
    </row>
    <row r="81" spans="1:15" s="77" customFormat="1" ht="15" customHeight="1">
      <c r="A81" s="49"/>
      <c r="B81" s="47" t="s">
        <v>119</v>
      </c>
      <c r="C81" s="58"/>
      <c r="D81" s="311"/>
      <c r="E81" s="312"/>
      <c r="F81" s="313"/>
      <c r="G81" s="314"/>
      <c r="I81" s="309"/>
      <c r="J81" s="309"/>
    </row>
    <row r="82" spans="1:15" s="77" customFormat="1" ht="15" customHeight="1">
      <c r="A82" s="49"/>
      <c r="B82" s="420"/>
      <c r="C82" s="58"/>
      <c r="D82" s="139"/>
      <c r="E82" s="285"/>
      <c r="F82" s="48"/>
      <c r="G82" s="55"/>
      <c r="I82" s="309"/>
      <c r="J82" s="309"/>
    </row>
    <row r="83" spans="1:15" s="77" customFormat="1" ht="15" customHeight="1">
      <c r="A83" s="49"/>
      <c r="B83" s="47" t="s">
        <v>246</v>
      </c>
      <c r="C83" s="58"/>
      <c r="D83" s="139">
        <f>E85</f>
        <v>7671391</v>
      </c>
      <c r="E83" s="285">
        <v>279886</v>
      </c>
      <c r="F83" s="53">
        <f>+D83-E83</f>
        <v>7391505</v>
      </c>
      <c r="G83" s="286">
        <f>+F83/E83</f>
        <v>26.408984372208685</v>
      </c>
      <c r="I83" s="309">
        <f>+D83-E85</f>
        <v>0</v>
      </c>
      <c r="J83" s="309"/>
    </row>
    <row r="84" spans="1:15" s="77" customFormat="1" ht="15" customHeight="1">
      <c r="A84" s="49"/>
      <c r="B84" s="420"/>
      <c r="C84" s="58"/>
      <c r="D84" s="119"/>
      <c r="E84" s="142"/>
      <c r="F84" s="49"/>
      <c r="G84" s="59"/>
      <c r="I84" s="309"/>
      <c r="J84" s="309"/>
    </row>
    <row r="85" spans="1:15" s="77" customFormat="1" ht="15" customHeight="1">
      <c r="A85" s="49"/>
      <c r="B85" s="47" t="s">
        <v>247</v>
      </c>
      <c r="C85" s="58"/>
      <c r="D85" s="139">
        <f>D80+D83</f>
        <v>44160845.059999943</v>
      </c>
      <c r="E85" s="285">
        <v>7671391</v>
      </c>
      <c r="F85" s="53">
        <f>+D85-E85</f>
        <v>36489454.059999943</v>
      </c>
      <c r="G85" s="286">
        <f>+F85/E85</f>
        <v>4.7565629310251483</v>
      </c>
      <c r="I85" s="315">
        <f>ESF!D12</f>
        <v>44160845.010000005</v>
      </c>
      <c r="J85" s="309">
        <f>D85-I85</f>
        <v>4.9999937415122986E-2</v>
      </c>
      <c r="O85" s="138"/>
    </row>
    <row r="86" spans="1:15" s="77" customFormat="1" ht="14.1" customHeight="1">
      <c r="A86" s="49"/>
      <c r="B86" s="47"/>
      <c r="C86" s="49"/>
      <c r="D86" s="56"/>
      <c r="E86" s="103"/>
      <c r="F86" s="104"/>
      <c r="G86" s="51"/>
      <c r="I86" s="316"/>
      <c r="J86" s="309"/>
    </row>
    <row r="87" spans="1:15" s="77" customFormat="1" ht="12.75" hidden="1" customHeight="1">
      <c r="A87" s="49"/>
      <c r="B87" s="47"/>
      <c r="C87" s="49"/>
      <c r="D87" s="56"/>
      <c r="E87" s="103"/>
      <c r="F87" s="104"/>
      <c r="G87" s="51"/>
      <c r="I87" s="138"/>
      <c r="J87" s="138"/>
    </row>
    <row r="88" spans="1:15" s="77" customFormat="1" ht="12.75" hidden="1" customHeight="1">
      <c r="A88" s="49"/>
      <c r="B88" s="62"/>
      <c r="C88" s="63"/>
      <c r="D88" s="63"/>
      <c r="E88" s="317"/>
      <c r="F88" s="104"/>
      <c r="G88" s="51"/>
    </row>
    <row r="89" spans="1:15" s="77" customFormat="1">
      <c r="A89" s="49"/>
      <c r="B89" s="47"/>
      <c r="C89" s="533" t="s">
        <v>103</v>
      </c>
      <c r="D89" s="534"/>
      <c r="E89" s="535"/>
      <c r="F89" s="49"/>
      <c r="G89" s="51"/>
    </row>
    <row r="90" spans="1:15" s="77" customFormat="1">
      <c r="A90" s="49"/>
      <c r="B90" s="47"/>
      <c r="C90" s="536"/>
      <c r="D90" s="536"/>
      <c r="E90" s="537"/>
      <c r="F90" s="49"/>
      <c r="G90" s="51"/>
    </row>
    <row r="91" spans="1:15" s="77" customFormat="1">
      <c r="A91" s="101"/>
      <c r="B91" s="47"/>
      <c r="C91" s="49"/>
      <c r="D91" s="49"/>
      <c r="E91" s="57"/>
      <c r="F91" s="49"/>
      <c r="G91" s="51"/>
    </row>
    <row r="92" spans="1:15" s="77" customFormat="1">
      <c r="A92" s="101"/>
      <c r="B92" s="47"/>
      <c r="C92" s="418" t="s">
        <v>479</v>
      </c>
      <c r="D92" s="493" t="s">
        <v>334</v>
      </c>
      <c r="E92" s="508"/>
      <c r="F92" s="318"/>
      <c r="G92" s="319"/>
    </row>
    <row r="93" spans="1:15" s="77" customFormat="1">
      <c r="A93" s="101"/>
      <c r="B93" s="47"/>
      <c r="C93" s="423" t="s">
        <v>350</v>
      </c>
      <c r="D93" s="493" t="s">
        <v>336</v>
      </c>
      <c r="E93" s="508"/>
      <c r="F93" s="318"/>
      <c r="G93" s="319"/>
    </row>
    <row r="94" spans="1:15" s="77" customFormat="1">
      <c r="A94" s="101"/>
      <c r="B94" s="47"/>
      <c r="C94" s="418"/>
      <c r="D94" s="493" t="s">
        <v>337</v>
      </c>
      <c r="E94" s="508"/>
      <c r="F94" s="318"/>
      <c r="G94" s="319"/>
    </row>
    <row r="95" spans="1:15" s="77" customFormat="1">
      <c r="A95" s="101"/>
      <c r="B95" s="47"/>
      <c r="C95" s="418"/>
      <c r="D95" s="418"/>
      <c r="E95" s="421"/>
      <c r="F95" s="318"/>
      <c r="G95" s="319"/>
      <c r="I95" s="138"/>
    </row>
    <row r="96" spans="1:15" s="77" customFormat="1">
      <c r="A96" s="101"/>
      <c r="B96" s="47"/>
      <c r="C96" s="422"/>
      <c r="D96" s="49"/>
      <c r="E96" s="319"/>
      <c r="F96" s="318"/>
      <c r="G96" s="319"/>
    </row>
    <row r="97" spans="1:8" s="77" customFormat="1" ht="15" thickBot="1">
      <c r="A97" s="101"/>
      <c r="B97" s="272"/>
      <c r="C97" s="419"/>
      <c r="D97" s="72"/>
      <c r="E97" s="320"/>
      <c r="F97" s="251"/>
      <c r="G97" s="320"/>
    </row>
    <row r="98" spans="1:8" s="77" customFormat="1">
      <c r="A98" s="101"/>
      <c r="B98" s="48"/>
      <c r="C98" s="69"/>
      <c r="D98" s="49"/>
      <c r="E98" s="532"/>
      <c r="F98" s="532"/>
      <c r="G98" s="532"/>
    </row>
    <row r="99" spans="1:8" s="77" customFormat="1">
      <c r="A99" s="101"/>
      <c r="B99" s="48"/>
      <c r="C99" s="49"/>
      <c r="D99" s="53"/>
      <c r="E99" s="318"/>
      <c r="F99" s="318"/>
      <c r="G99" s="318"/>
    </row>
    <row r="100" spans="1:8" s="77" customFormat="1">
      <c r="A100" s="101"/>
      <c r="B100" s="189"/>
      <c r="C100" s="101"/>
      <c r="D100" s="130"/>
      <c r="E100" s="130"/>
      <c r="F100" s="101"/>
      <c r="G100" s="101"/>
      <c r="H100" s="138"/>
    </row>
    <row r="101" spans="1:8" s="77" customFormat="1">
      <c r="A101" s="101"/>
      <c r="B101" s="189"/>
      <c r="C101" s="101"/>
      <c r="D101" s="130"/>
      <c r="E101" s="101"/>
      <c r="F101" s="101"/>
      <c r="G101" s="101"/>
    </row>
    <row r="102" spans="1:8" s="77" customFormat="1">
      <c r="A102" s="101"/>
      <c r="B102" s="189"/>
      <c r="C102" s="101"/>
      <c r="D102" s="321"/>
      <c r="E102" s="101"/>
      <c r="F102" s="101"/>
      <c r="G102" s="101"/>
      <c r="H102" s="138"/>
    </row>
    <row r="103" spans="1:8" s="77" customFormat="1">
      <c r="A103" s="101"/>
      <c r="B103" s="189"/>
      <c r="C103" s="101"/>
      <c r="D103" s="130"/>
      <c r="E103" s="101"/>
      <c r="F103" s="101"/>
      <c r="G103" s="101"/>
    </row>
  </sheetData>
  <mergeCells count="10">
    <mergeCell ref="B3:E3"/>
    <mergeCell ref="B2:E2"/>
    <mergeCell ref="B8:C8"/>
    <mergeCell ref="E98:G98"/>
    <mergeCell ref="B6:E6"/>
    <mergeCell ref="B4:E4"/>
    <mergeCell ref="D92:E92"/>
    <mergeCell ref="D93:E93"/>
    <mergeCell ref="D94:E94"/>
    <mergeCell ref="C89:E90"/>
  </mergeCells>
  <printOptions horizontalCentered="1"/>
  <pageMargins left="0" right="0" top="0.19685039370078741" bottom="0.19685039370078741" header="0" footer="0"/>
  <pageSetup scale="5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00FF99"/>
  </sheetPr>
  <dimension ref="A1:R77"/>
  <sheetViews>
    <sheetView topLeftCell="A4" zoomScaleNormal="100" workbookViewId="0">
      <selection activeCell="G19" sqref="G19"/>
    </sheetView>
  </sheetViews>
  <sheetFormatPr baseColWidth="10" defaultColWidth="11.42578125" defaultRowHeight="14.25"/>
  <cols>
    <col min="1" max="1" width="2.7109375" style="77" customWidth="1"/>
    <col min="2" max="2" width="2.28515625" style="81" customWidth="1"/>
    <col min="3" max="3" width="53.140625" style="77" customWidth="1"/>
    <col min="4" max="4" width="18.85546875" style="82" customWidth="1"/>
    <col min="5" max="6" width="16.7109375" style="82" customWidth="1"/>
    <col min="7" max="7" width="18.28515625" style="82" customWidth="1"/>
    <col min="8" max="8" width="18.7109375" style="82" customWidth="1"/>
    <col min="9" max="9" width="16.85546875" style="82" customWidth="1"/>
    <col min="10" max="10" width="20.7109375" style="82" customWidth="1"/>
    <col min="11" max="11" width="16.7109375" style="77" customWidth="1"/>
    <col min="12" max="12" width="13.85546875" style="77" customWidth="1"/>
    <col min="13" max="13" width="16" style="77" customWidth="1"/>
    <col min="14" max="14" width="15.140625" style="77" bestFit="1" customWidth="1"/>
    <col min="15" max="16384" width="11.42578125" style="77"/>
  </cols>
  <sheetData>
    <row r="1" spans="1:18" ht="8.25" customHeight="1" thickBot="1"/>
    <row r="2" spans="1:18">
      <c r="A2" s="40"/>
      <c r="B2" s="497" t="s">
        <v>354</v>
      </c>
      <c r="C2" s="498"/>
      <c r="D2" s="498"/>
      <c r="E2" s="498"/>
      <c r="F2" s="498"/>
      <c r="G2" s="498"/>
      <c r="H2" s="499"/>
      <c r="I2" s="444"/>
      <c r="J2" s="444"/>
    </row>
    <row r="3" spans="1:18">
      <c r="A3" s="40"/>
      <c r="B3" s="539" t="s">
        <v>500</v>
      </c>
      <c r="C3" s="540"/>
      <c r="D3" s="540"/>
      <c r="E3" s="540"/>
      <c r="F3" s="540"/>
      <c r="G3" s="540"/>
      <c r="H3" s="541"/>
      <c r="I3" s="445"/>
      <c r="J3" s="445"/>
    </row>
    <row r="4" spans="1:18">
      <c r="A4" s="40"/>
      <c r="B4" s="507" t="s">
        <v>21</v>
      </c>
      <c r="C4" s="493"/>
      <c r="D4" s="493"/>
      <c r="E4" s="493"/>
      <c r="F4" s="493"/>
      <c r="G4" s="493"/>
      <c r="H4" s="508"/>
      <c r="I4" s="444"/>
      <c r="J4" s="444"/>
    </row>
    <row r="5" spans="1:18" s="101" customFormat="1" ht="15" customHeight="1">
      <c r="A5" s="49"/>
      <c r="B5" s="546" t="s">
        <v>403</v>
      </c>
      <c r="C5" s="547"/>
      <c r="D5" s="547"/>
      <c r="E5" s="547"/>
      <c r="F5" s="547"/>
      <c r="G5" s="547"/>
      <c r="H5" s="548"/>
      <c r="I5" s="441"/>
      <c r="J5" s="441"/>
    </row>
    <row r="6" spans="1:18" s="101" customFormat="1" ht="15" customHeight="1">
      <c r="A6" s="49"/>
      <c r="B6" s="323"/>
      <c r="C6" s="322"/>
      <c r="D6" s="441"/>
      <c r="E6" s="441"/>
      <c r="F6" s="441"/>
      <c r="G6" s="441"/>
      <c r="H6" s="442"/>
      <c r="I6" s="441"/>
      <c r="J6" s="441"/>
    </row>
    <row r="7" spans="1:18" ht="39" customHeight="1">
      <c r="A7" s="40"/>
      <c r="B7" s="542" t="s">
        <v>240</v>
      </c>
      <c r="C7" s="543"/>
      <c r="D7" s="446" t="s">
        <v>197</v>
      </c>
      <c r="E7" s="446" t="s">
        <v>198</v>
      </c>
      <c r="F7" s="446" t="s">
        <v>199</v>
      </c>
      <c r="G7" s="446" t="s">
        <v>200</v>
      </c>
      <c r="H7" s="447" t="s">
        <v>201</v>
      </c>
      <c r="I7" s="448"/>
      <c r="J7" s="448"/>
    </row>
    <row r="8" spans="1:18" ht="12.75" customHeight="1">
      <c r="A8" s="40"/>
      <c r="B8" s="258"/>
      <c r="C8" s="259"/>
      <c r="D8" s="449"/>
      <c r="E8" s="450"/>
      <c r="F8" s="450"/>
      <c r="G8" s="450"/>
      <c r="H8" s="451"/>
      <c r="I8" s="378"/>
      <c r="J8" s="378"/>
    </row>
    <row r="9" spans="1:18" ht="12.75" customHeight="1">
      <c r="A9" s="40"/>
      <c r="B9" s="47" t="s">
        <v>0</v>
      </c>
      <c r="C9" s="48"/>
      <c r="D9" s="382">
        <f>D11+D20</f>
        <v>1337572536</v>
      </c>
      <c r="E9" s="382">
        <f>E11+E20</f>
        <v>174057430.66000003</v>
      </c>
      <c r="F9" s="382">
        <f>F11+F20</f>
        <v>225665222.48000002</v>
      </c>
      <c r="G9" s="382">
        <f>G11+G20</f>
        <v>1285384196.2000003</v>
      </c>
      <c r="H9" s="452">
        <f>H11+H20</f>
        <v>-52188339.799999952</v>
      </c>
      <c r="I9" s="453">
        <f>G9-K9</f>
        <v>-580547.97999978065</v>
      </c>
      <c r="J9" s="453">
        <f>H9-L9</f>
        <v>-104376679.59999967</v>
      </c>
      <c r="K9" s="138">
        <f>+D9+E9-F9</f>
        <v>1285964744.1800001</v>
      </c>
      <c r="L9" s="138">
        <f>+D9-G9</f>
        <v>52188339.799999714</v>
      </c>
    </row>
    <row r="10" spans="1:18" ht="12.75" customHeight="1">
      <c r="A10" s="40"/>
      <c r="B10" s="47"/>
      <c r="C10" s="48"/>
      <c r="D10" s="454"/>
      <c r="E10" s="378"/>
      <c r="F10" s="391"/>
      <c r="G10" s="391"/>
      <c r="H10" s="379"/>
      <c r="I10" s="453">
        <f t="shared" ref="I10:I29" si="0">G10-K10</f>
        <v>0</v>
      </c>
      <c r="J10" s="453">
        <f t="shared" ref="J10:J29" si="1">H10-L10</f>
        <v>0</v>
      </c>
      <c r="K10" s="138">
        <f t="shared" ref="K10:K29" si="2">+D10+E10-F10</f>
        <v>0</v>
      </c>
      <c r="L10" s="138">
        <f t="shared" ref="L10:L29" si="3">+D10-G10</f>
        <v>0</v>
      </c>
    </row>
    <row r="11" spans="1:18" ht="12.75" customHeight="1">
      <c r="A11" s="40"/>
      <c r="B11" s="47" t="s">
        <v>26</v>
      </c>
      <c r="C11" s="48"/>
      <c r="D11" s="382">
        <f>SUM(D12:D18)</f>
        <v>8329605</v>
      </c>
      <c r="E11" s="382">
        <f>SUM(E12:E18)</f>
        <v>174057430.66000003</v>
      </c>
      <c r="F11" s="382">
        <f>SUM(F12:F18)</f>
        <v>137576948.18000001</v>
      </c>
      <c r="G11" s="382">
        <f>SUM(G12:G18)</f>
        <v>44810087.960000008</v>
      </c>
      <c r="H11" s="452">
        <f>SUM(H12:H18)</f>
        <v>36480482.960000008</v>
      </c>
      <c r="I11" s="453">
        <f t="shared" si="0"/>
        <v>0.47999998927116394</v>
      </c>
      <c r="J11" s="453">
        <f t="shared" si="1"/>
        <v>72960965.920000017</v>
      </c>
      <c r="K11" s="138">
        <f t="shared" si="2"/>
        <v>44810087.480000019</v>
      </c>
      <c r="L11" s="138">
        <f t="shared" si="3"/>
        <v>-36480482.960000008</v>
      </c>
    </row>
    <row r="12" spans="1:18" ht="12.75" customHeight="1">
      <c r="A12" s="40"/>
      <c r="B12" s="47"/>
      <c r="C12" s="49" t="s">
        <v>152</v>
      </c>
      <c r="D12" s="111">
        <f>ESF!E12</f>
        <v>7671391</v>
      </c>
      <c r="E12" s="111">
        <v>169053519.86000001</v>
      </c>
      <c r="F12" s="111">
        <v>132564065.89</v>
      </c>
      <c r="G12" s="111">
        <f>ESF!D12</f>
        <v>44160845.010000005</v>
      </c>
      <c r="H12" s="403">
        <f>G12-D12</f>
        <v>36489454.010000005</v>
      </c>
      <c r="I12" s="453">
        <f t="shared" si="0"/>
        <v>3.9999991655349731E-2</v>
      </c>
      <c r="J12" s="453">
        <f t="shared" si="1"/>
        <v>72978908.020000011</v>
      </c>
      <c r="K12" s="138">
        <f t="shared" si="2"/>
        <v>44160844.970000014</v>
      </c>
      <c r="L12" s="138">
        <f t="shared" si="3"/>
        <v>-36489454.010000005</v>
      </c>
      <c r="M12" s="138"/>
      <c r="O12" s="138"/>
      <c r="R12" s="138"/>
    </row>
    <row r="13" spans="1:18" ht="12.75" customHeight="1">
      <c r="A13" s="40"/>
      <c r="B13" s="47"/>
      <c r="C13" s="49" t="s">
        <v>225</v>
      </c>
      <c r="D13" s="402">
        <f>ESF!E13</f>
        <v>658214</v>
      </c>
      <c r="E13" s="111">
        <v>5003910.8</v>
      </c>
      <c r="F13" s="111">
        <v>5012882.29</v>
      </c>
      <c r="G13" s="111">
        <f>ESF!D13</f>
        <v>649242.94999999995</v>
      </c>
      <c r="H13" s="455">
        <f>G13-D13</f>
        <v>-8971.0500000000466</v>
      </c>
      <c r="I13" s="453">
        <f t="shared" si="0"/>
        <v>0.44000000017695129</v>
      </c>
      <c r="J13" s="453">
        <f t="shared" si="1"/>
        <v>-17942.100000000093</v>
      </c>
      <c r="K13" s="138">
        <f t="shared" si="2"/>
        <v>649242.50999999978</v>
      </c>
      <c r="L13" s="138">
        <f t="shared" si="3"/>
        <v>8971.0500000000466</v>
      </c>
      <c r="M13" s="138"/>
    </row>
    <row r="14" spans="1:18" ht="12.75" customHeight="1">
      <c r="A14" s="40"/>
      <c r="B14" s="47"/>
      <c r="C14" s="49" t="s">
        <v>153</v>
      </c>
      <c r="D14" s="402">
        <f>ESF!E14</f>
        <v>0</v>
      </c>
      <c r="E14" s="402">
        <v>0</v>
      </c>
      <c r="F14" s="402">
        <v>0</v>
      </c>
      <c r="G14" s="402">
        <f>ESF!D14</f>
        <v>0</v>
      </c>
      <c r="H14" s="403">
        <f t="shared" ref="H14:H18" si="4">D14-G14</f>
        <v>0</v>
      </c>
      <c r="I14" s="453">
        <f t="shared" si="0"/>
        <v>0</v>
      </c>
      <c r="J14" s="453">
        <f t="shared" si="1"/>
        <v>0</v>
      </c>
      <c r="K14" s="138">
        <f t="shared" si="2"/>
        <v>0</v>
      </c>
      <c r="L14" s="138">
        <f t="shared" si="3"/>
        <v>0</v>
      </c>
      <c r="M14" s="138"/>
    </row>
    <row r="15" spans="1:18" ht="12.75" customHeight="1">
      <c r="A15" s="40"/>
      <c r="B15" s="47"/>
      <c r="C15" s="49" t="s">
        <v>155</v>
      </c>
      <c r="D15" s="402">
        <f>ESF!E15</f>
        <v>0</v>
      </c>
      <c r="E15" s="402">
        <v>0</v>
      </c>
      <c r="F15" s="402">
        <v>0</v>
      </c>
      <c r="G15" s="402">
        <f>[1]ESF!D14</f>
        <v>0</v>
      </c>
      <c r="H15" s="403">
        <f t="shared" si="4"/>
        <v>0</v>
      </c>
      <c r="I15" s="453">
        <f t="shared" si="0"/>
        <v>0</v>
      </c>
      <c r="J15" s="453">
        <f t="shared" si="1"/>
        <v>0</v>
      </c>
      <c r="K15" s="138">
        <f t="shared" si="2"/>
        <v>0</v>
      </c>
      <c r="L15" s="138">
        <f t="shared" si="3"/>
        <v>0</v>
      </c>
    </row>
    <row r="16" spans="1:18" ht="12.75" customHeight="1">
      <c r="A16" s="40"/>
      <c r="B16" s="47"/>
      <c r="C16" s="49" t="s">
        <v>16</v>
      </c>
      <c r="D16" s="402">
        <f>ESF!E16</f>
        <v>0</v>
      </c>
      <c r="E16" s="402">
        <v>0</v>
      </c>
      <c r="F16" s="402">
        <v>0</v>
      </c>
      <c r="G16" s="402">
        <f>[1]ESF!D15</f>
        <v>0</v>
      </c>
      <c r="H16" s="403">
        <f t="shared" si="4"/>
        <v>0</v>
      </c>
      <c r="I16" s="453">
        <f t="shared" si="0"/>
        <v>0</v>
      </c>
      <c r="J16" s="453">
        <f t="shared" si="1"/>
        <v>0</v>
      </c>
      <c r="K16" s="138">
        <f t="shared" si="2"/>
        <v>0</v>
      </c>
      <c r="L16" s="138">
        <f t="shared" si="3"/>
        <v>0</v>
      </c>
    </row>
    <row r="17" spans="1:13" ht="12.75" customHeight="1">
      <c r="A17" s="40"/>
      <c r="B17" s="47"/>
      <c r="C17" s="49" t="s">
        <v>158</v>
      </c>
      <c r="D17" s="402">
        <f>ESF!E17</f>
        <v>0</v>
      </c>
      <c r="E17" s="402">
        <v>0</v>
      </c>
      <c r="F17" s="402">
        <v>0</v>
      </c>
      <c r="G17" s="402">
        <f>[1]ESF!D16</f>
        <v>0</v>
      </c>
      <c r="H17" s="403">
        <f t="shared" si="4"/>
        <v>0</v>
      </c>
      <c r="I17" s="453">
        <f t="shared" si="0"/>
        <v>0</v>
      </c>
      <c r="J17" s="453">
        <f t="shared" si="1"/>
        <v>0</v>
      </c>
      <c r="K17" s="138">
        <f t="shared" si="2"/>
        <v>0</v>
      </c>
      <c r="L17" s="138">
        <f t="shared" si="3"/>
        <v>0</v>
      </c>
    </row>
    <row r="18" spans="1:13" ht="12.75" customHeight="1">
      <c r="A18" s="40"/>
      <c r="B18" s="47"/>
      <c r="C18" s="49" t="s">
        <v>159</v>
      </c>
      <c r="D18" s="402">
        <f>ESF!E18</f>
        <v>0</v>
      </c>
      <c r="E18" s="402">
        <v>0</v>
      </c>
      <c r="F18" s="402">
        <v>0</v>
      </c>
      <c r="G18" s="402">
        <f>[1]ESF!D17</f>
        <v>0</v>
      </c>
      <c r="H18" s="403">
        <f t="shared" si="4"/>
        <v>0</v>
      </c>
      <c r="I18" s="453">
        <f t="shared" si="0"/>
        <v>0</v>
      </c>
      <c r="J18" s="453">
        <f t="shared" si="1"/>
        <v>0</v>
      </c>
      <c r="K18" s="138">
        <f t="shared" si="2"/>
        <v>0</v>
      </c>
      <c r="L18" s="138">
        <f t="shared" si="3"/>
        <v>0</v>
      </c>
    </row>
    <row r="19" spans="1:13" ht="12.75" customHeight="1">
      <c r="A19" s="40"/>
      <c r="B19" s="47"/>
      <c r="C19" s="49"/>
      <c r="D19" s="454"/>
      <c r="E19" s="378"/>
      <c r="F19" s="391"/>
      <c r="G19" s="391"/>
      <c r="H19" s="379"/>
      <c r="I19" s="453">
        <f t="shared" si="0"/>
        <v>0</v>
      </c>
      <c r="J19" s="453">
        <f t="shared" si="1"/>
        <v>0</v>
      </c>
      <c r="K19" s="138">
        <f t="shared" si="2"/>
        <v>0</v>
      </c>
      <c r="L19" s="138">
        <f t="shared" si="3"/>
        <v>0</v>
      </c>
    </row>
    <row r="20" spans="1:13" ht="12.75" customHeight="1">
      <c r="A20" s="40"/>
      <c r="B20" s="47" t="s">
        <v>160</v>
      </c>
      <c r="C20" s="49"/>
      <c r="D20" s="382">
        <f>SUM(D21:D29)</f>
        <v>1329242931</v>
      </c>
      <c r="E20" s="453">
        <f t="shared" ref="E20:F20" si="5">SUM(E21:E29)</f>
        <v>0</v>
      </c>
      <c r="F20" s="382">
        <f t="shared" si="5"/>
        <v>88088274.299999997</v>
      </c>
      <c r="G20" s="382">
        <f>SUM(G21:G29)</f>
        <v>1240574108.2400002</v>
      </c>
      <c r="H20" s="452">
        <f>SUM(H21:H29)</f>
        <v>-88668822.759999961</v>
      </c>
      <c r="I20" s="453">
        <f t="shared" si="0"/>
        <v>-580548.45999979973</v>
      </c>
      <c r="J20" s="453">
        <f t="shared" si="1"/>
        <v>-177337645.51999971</v>
      </c>
      <c r="K20" s="138">
        <f t="shared" si="2"/>
        <v>1241154656.7</v>
      </c>
      <c r="L20" s="138">
        <f t="shared" si="3"/>
        <v>88668822.759999752</v>
      </c>
    </row>
    <row r="21" spans="1:13" ht="12.75" customHeight="1">
      <c r="A21" s="40"/>
      <c r="B21" s="47"/>
      <c r="C21" s="49" t="s">
        <v>162</v>
      </c>
      <c r="D21" s="402">
        <f>ESF!E25</f>
        <v>0</v>
      </c>
      <c r="E21" s="402">
        <v>0</v>
      </c>
      <c r="F21" s="402">
        <v>0</v>
      </c>
      <c r="G21" s="402">
        <f>[1]ESF!D24</f>
        <v>0</v>
      </c>
      <c r="H21" s="403">
        <f t="shared" ref="H21:H29" si="6">D21-G21</f>
        <v>0</v>
      </c>
      <c r="I21" s="453">
        <f t="shared" si="0"/>
        <v>0</v>
      </c>
      <c r="J21" s="453">
        <f t="shared" si="1"/>
        <v>0</v>
      </c>
      <c r="K21" s="138">
        <f t="shared" si="2"/>
        <v>0</v>
      </c>
      <c r="L21" s="138">
        <f t="shared" si="3"/>
        <v>0</v>
      </c>
      <c r="M21" s="138"/>
    </row>
    <row r="22" spans="1:13" ht="12.75" customHeight="1">
      <c r="A22" s="40"/>
      <c r="B22" s="47"/>
      <c r="C22" s="49" t="s">
        <v>202</v>
      </c>
      <c r="D22" s="402">
        <f>ESF!E26</f>
        <v>0</v>
      </c>
      <c r="E22" s="402">
        <v>0</v>
      </c>
      <c r="F22" s="402">
        <v>0</v>
      </c>
      <c r="G22" s="402">
        <f>[1]ESF!D25</f>
        <v>0</v>
      </c>
      <c r="H22" s="403">
        <f t="shared" si="6"/>
        <v>0</v>
      </c>
      <c r="I22" s="453">
        <f t="shared" si="0"/>
        <v>0</v>
      </c>
      <c r="J22" s="453">
        <f t="shared" si="1"/>
        <v>0</v>
      </c>
      <c r="K22" s="138">
        <f t="shared" si="2"/>
        <v>0</v>
      </c>
      <c r="L22" s="138">
        <f t="shared" si="3"/>
        <v>0</v>
      </c>
      <c r="M22" s="138"/>
    </row>
    <row r="23" spans="1:13" ht="12.75" customHeight="1">
      <c r="A23" s="40"/>
      <c r="B23" s="47"/>
      <c r="C23" s="49" t="s">
        <v>17</v>
      </c>
      <c r="D23" s="402">
        <f>ESF!E27</f>
        <v>983441093</v>
      </c>
      <c r="E23" s="402">
        <v>0</v>
      </c>
      <c r="F23" s="402">
        <v>0</v>
      </c>
      <c r="G23" s="111">
        <f>ESF!D27</f>
        <v>983441093</v>
      </c>
      <c r="H23" s="403">
        <f>D23-G23</f>
        <v>0</v>
      </c>
      <c r="I23" s="453">
        <f t="shared" si="0"/>
        <v>0</v>
      </c>
      <c r="J23" s="453">
        <f t="shared" si="1"/>
        <v>0</v>
      </c>
      <c r="K23" s="138">
        <f t="shared" si="2"/>
        <v>983441093</v>
      </c>
      <c r="L23" s="138">
        <f t="shared" si="3"/>
        <v>0</v>
      </c>
      <c r="M23" s="138"/>
    </row>
    <row r="24" spans="1:13" ht="12.75" customHeight="1">
      <c r="A24" s="40"/>
      <c r="B24" s="47"/>
      <c r="C24" s="49" t="s">
        <v>18</v>
      </c>
      <c r="D24" s="402">
        <f>ESF!E28</f>
        <v>471904657</v>
      </c>
      <c r="E24" s="402">
        <v>0</v>
      </c>
      <c r="F24" s="402">
        <v>0</v>
      </c>
      <c r="G24" s="111">
        <f>ESF!D28</f>
        <v>471904656.59000003</v>
      </c>
      <c r="H24" s="455">
        <f>G24-D24</f>
        <v>-0.40999996662139893</v>
      </c>
      <c r="I24" s="453">
        <f t="shared" si="0"/>
        <v>-0.40999996662139893</v>
      </c>
      <c r="J24" s="453">
        <f t="shared" si="1"/>
        <v>-0.81999993324279785</v>
      </c>
      <c r="K24" s="138">
        <f t="shared" si="2"/>
        <v>471904657</v>
      </c>
      <c r="L24" s="138">
        <f t="shared" si="3"/>
        <v>0.40999996662139893</v>
      </c>
      <c r="M24" s="138"/>
    </row>
    <row r="25" spans="1:13" ht="12.75" customHeight="1">
      <c r="A25" s="40"/>
      <c r="B25" s="47"/>
      <c r="C25" s="49" t="s">
        <v>37</v>
      </c>
      <c r="D25" s="402">
        <f>ESF!E29</f>
        <v>0</v>
      </c>
      <c r="E25" s="402">
        <v>0</v>
      </c>
      <c r="F25" s="402">
        <v>0</v>
      </c>
      <c r="G25" s="402">
        <f>ESF!D29</f>
        <v>0</v>
      </c>
      <c r="H25" s="403">
        <f t="shared" si="6"/>
        <v>0</v>
      </c>
      <c r="I25" s="453">
        <f t="shared" si="0"/>
        <v>0</v>
      </c>
      <c r="J25" s="453">
        <f t="shared" si="1"/>
        <v>0</v>
      </c>
      <c r="K25" s="138">
        <f t="shared" si="2"/>
        <v>0</v>
      </c>
      <c r="L25" s="138">
        <f t="shared" si="3"/>
        <v>0</v>
      </c>
      <c r="M25" s="138"/>
    </row>
    <row r="26" spans="1:13">
      <c r="A26" s="40"/>
      <c r="B26" s="47"/>
      <c r="C26" s="49" t="s">
        <v>38</v>
      </c>
      <c r="D26" s="402">
        <f>ESF!E30</f>
        <v>-206977719</v>
      </c>
      <c r="E26" s="402">
        <v>0</v>
      </c>
      <c r="F26" s="402">
        <v>7213374.2999999998</v>
      </c>
      <c r="G26" s="402">
        <f>ESF!D30</f>
        <v>-214771641.34999999</v>
      </c>
      <c r="H26" s="112">
        <f>G26-D26</f>
        <v>-7793922.349999994</v>
      </c>
      <c r="I26" s="453">
        <f t="shared" si="0"/>
        <v>-580548.04999998212</v>
      </c>
      <c r="J26" s="453">
        <f t="shared" si="1"/>
        <v>-15587844.699999988</v>
      </c>
      <c r="K26" s="138">
        <f t="shared" si="2"/>
        <v>-214191093.30000001</v>
      </c>
      <c r="L26" s="138">
        <f t="shared" si="3"/>
        <v>7793922.349999994</v>
      </c>
      <c r="M26" s="325"/>
    </row>
    <row r="27" spans="1:13" ht="12.75" customHeight="1">
      <c r="A27" s="40"/>
      <c r="B27" s="47"/>
      <c r="C27" s="49" t="s">
        <v>203</v>
      </c>
      <c r="D27" s="402">
        <f>ESF!E31</f>
        <v>80874900</v>
      </c>
      <c r="E27" s="402">
        <v>0</v>
      </c>
      <c r="F27" s="402">
        <f>80874900.56-0.56</f>
        <v>80874900</v>
      </c>
      <c r="G27" s="402">
        <f>ESF!D31</f>
        <v>0</v>
      </c>
      <c r="H27" s="112">
        <f>G27-D27</f>
        <v>-80874900</v>
      </c>
      <c r="I27" s="453">
        <f t="shared" si="0"/>
        <v>0</v>
      </c>
      <c r="J27" s="453">
        <f t="shared" si="1"/>
        <v>-161749800</v>
      </c>
      <c r="K27" s="138">
        <f t="shared" si="2"/>
        <v>0</v>
      </c>
      <c r="L27" s="138">
        <f t="shared" si="3"/>
        <v>80874900</v>
      </c>
      <c r="M27" s="138"/>
    </row>
    <row r="28" spans="1:13" ht="12.75" customHeight="1">
      <c r="A28" s="40"/>
      <c r="B28" s="47"/>
      <c r="C28" s="49" t="s">
        <v>166</v>
      </c>
      <c r="D28" s="402">
        <f>ESF!E32</f>
        <v>0</v>
      </c>
      <c r="E28" s="402">
        <v>0</v>
      </c>
      <c r="F28" s="402">
        <v>0</v>
      </c>
      <c r="G28" s="402">
        <f>[1]ESF!D31</f>
        <v>0</v>
      </c>
      <c r="H28" s="403">
        <f t="shared" si="6"/>
        <v>0</v>
      </c>
      <c r="I28" s="453">
        <f t="shared" si="0"/>
        <v>0</v>
      </c>
      <c r="J28" s="453">
        <f t="shared" si="1"/>
        <v>0</v>
      </c>
      <c r="K28" s="138">
        <f t="shared" si="2"/>
        <v>0</v>
      </c>
      <c r="L28" s="138">
        <f t="shared" si="3"/>
        <v>0</v>
      </c>
      <c r="M28" s="138"/>
    </row>
    <row r="29" spans="1:13" ht="12.75" customHeight="1">
      <c r="A29" s="40"/>
      <c r="B29" s="47"/>
      <c r="C29" s="49" t="s">
        <v>204</v>
      </c>
      <c r="D29" s="402">
        <f>ESF!E33</f>
        <v>0</v>
      </c>
      <c r="E29" s="402">
        <v>0</v>
      </c>
      <c r="F29" s="402">
        <v>0</v>
      </c>
      <c r="G29" s="402">
        <f>ESF!D33</f>
        <v>0</v>
      </c>
      <c r="H29" s="403">
        <f t="shared" si="6"/>
        <v>0</v>
      </c>
      <c r="I29" s="453">
        <f t="shared" si="0"/>
        <v>0</v>
      </c>
      <c r="J29" s="453">
        <f t="shared" si="1"/>
        <v>0</v>
      </c>
      <c r="K29" s="138">
        <f t="shared" si="2"/>
        <v>0</v>
      </c>
      <c r="L29" s="138">
        <f t="shared" si="3"/>
        <v>0</v>
      </c>
      <c r="M29" s="138"/>
    </row>
    <row r="30" spans="1:13" ht="12.75" customHeight="1">
      <c r="A30" s="40"/>
      <c r="B30" s="47"/>
      <c r="C30" s="49"/>
      <c r="D30" s="378"/>
      <c r="E30" s="378"/>
      <c r="F30" s="391"/>
      <c r="G30" s="111"/>
      <c r="H30" s="379"/>
      <c r="I30" s="378"/>
      <c r="J30" s="378"/>
    </row>
    <row r="31" spans="1:13" ht="12.75" customHeight="1">
      <c r="A31" s="40"/>
      <c r="B31" s="62"/>
      <c r="C31" s="63"/>
      <c r="D31" s="456"/>
      <c r="E31" s="456"/>
      <c r="F31" s="457"/>
      <c r="G31" s="457"/>
      <c r="H31" s="458"/>
      <c r="I31" s="378"/>
      <c r="J31" s="378"/>
    </row>
    <row r="32" spans="1:13" ht="14.45" customHeight="1">
      <c r="A32" s="40"/>
      <c r="B32" s="47"/>
      <c r="C32" s="549" t="s">
        <v>103</v>
      </c>
      <c r="D32" s="549"/>
      <c r="E32" s="549"/>
      <c r="F32" s="549"/>
      <c r="G32" s="549"/>
      <c r="H32" s="550"/>
    </row>
    <row r="33" spans="1:14">
      <c r="A33" s="40"/>
      <c r="B33" s="47"/>
      <c r="C33" s="551"/>
      <c r="D33" s="551"/>
      <c r="E33" s="551"/>
      <c r="F33" s="551"/>
      <c r="G33" s="551"/>
      <c r="H33" s="552"/>
    </row>
    <row r="34" spans="1:14">
      <c r="A34" s="40"/>
      <c r="B34" s="47"/>
      <c r="C34" s="49"/>
      <c r="D34" s="378"/>
      <c r="E34" s="378"/>
      <c r="F34" s="391"/>
      <c r="G34" s="391"/>
      <c r="H34" s="379"/>
      <c r="L34" s="77" t="s">
        <v>498</v>
      </c>
    </row>
    <row r="35" spans="1:14">
      <c r="A35" s="40"/>
      <c r="B35" s="47"/>
      <c r="C35" s="49"/>
      <c r="D35" s="378"/>
      <c r="E35" s="378"/>
      <c r="F35" s="391"/>
      <c r="G35" s="391"/>
      <c r="H35" s="379"/>
    </row>
    <row r="36" spans="1:14">
      <c r="A36" s="40"/>
      <c r="B36" s="47"/>
      <c r="C36" s="67" t="str">
        <f>+ESF!C67</f>
        <v>José Manuel Salgado Torres</v>
      </c>
      <c r="D36" s="378"/>
      <c r="E36" s="378"/>
      <c r="F36" s="544" t="s">
        <v>334</v>
      </c>
      <c r="G36" s="544"/>
      <c r="H36" s="545"/>
      <c r="I36" s="459"/>
      <c r="J36" s="459"/>
    </row>
    <row r="37" spans="1:14">
      <c r="A37" s="40"/>
      <c r="B37" s="47"/>
      <c r="C37" s="68" t="s">
        <v>350</v>
      </c>
      <c r="D37" s="378"/>
      <c r="E37" s="378"/>
      <c r="F37" s="544" t="s">
        <v>342</v>
      </c>
      <c r="G37" s="544"/>
      <c r="H37" s="545"/>
      <c r="I37" s="459"/>
      <c r="J37" s="459"/>
      <c r="N37" s="219"/>
    </row>
    <row r="38" spans="1:14">
      <c r="A38" s="40"/>
      <c r="B38" s="47"/>
      <c r="C38" s="443"/>
      <c r="D38" s="378"/>
      <c r="E38" s="378"/>
      <c r="F38" s="444"/>
      <c r="G38" s="444"/>
      <c r="H38" s="460"/>
      <c r="I38" s="459"/>
      <c r="J38" s="459"/>
      <c r="N38" s="219"/>
    </row>
    <row r="39" spans="1:14">
      <c r="A39" s="40"/>
      <c r="B39" s="47"/>
      <c r="C39" s="443"/>
      <c r="D39" s="378"/>
      <c r="E39" s="378"/>
      <c r="F39" s="444"/>
      <c r="G39" s="444"/>
      <c r="H39" s="460"/>
      <c r="I39" s="459"/>
      <c r="J39" s="459"/>
      <c r="N39" s="219"/>
    </row>
    <row r="40" spans="1:14">
      <c r="A40" s="40"/>
      <c r="B40" s="47"/>
      <c r="C40" s="443"/>
      <c r="D40" s="378"/>
      <c r="E40" s="378"/>
      <c r="F40" s="444"/>
      <c r="G40" s="444"/>
      <c r="H40" s="460"/>
      <c r="I40" s="459"/>
      <c r="J40" s="459"/>
      <c r="N40" s="219"/>
    </row>
    <row r="41" spans="1:14">
      <c r="A41" s="40"/>
      <c r="B41" s="70"/>
      <c r="C41" s="67"/>
      <c r="D41" s="378"/>
      <c r="E41" s="378"/>
      <c r="F41" s="544"/>
      <c r="G41" s="544"/>
      <c r="H41" s="545"/>
      <c r="I41" s="459"/>
      <c r="J41" s="459"/>
    </row>
    <row r="42" spans="1:14">
      <c r="A42" s="40"/>
      <c r="B42" s="70"/>
      <c r="C42" s="187"/>
      <c r="D42" s="378"/>
      <c r="E42" s="538"/>
      <c r="F42" s="538"/>
      <c r="G42" s="538"/>
      <c r="H42" s="379"/>
    </row>
    <row r="43" spans="1:14" ht="15" thickBot="1">
      <c r="A43" s="40"/>
      <c r="B43" s="71"/>
      <c r="C43" s="72"/>
      <c r="D43" s="387"/>
      <c r="E43" s="387"/>
      <c r="F43" s="461"/>
      <c r="G43" s="461"/>
      <c r="H43" s="462"/>
    </row>
    <row r="44" spans="1:14">
      <c r="B44" s="77"/>
      <c r="F44" s="86"/>
      <c r="G44" s="86"/>
    </row>
    <row r="45" spans="1:14">
      <c r="B45" s="77"/>
      <c r="D45" s="190"/>
      <c r="E45" s="190"/>
      <c r="F45" s="463"/>
      <c r="G45" s="463"/>
      <c r="H45" s="190"/>
      <c r="I45" s="190"/>
      <c r="J45" s="190"/>
    </row>
    <row r="46" spans="1:14">
      <c r="B46" s="77"/>
      <c r="F46" s="86"/>
      <c r="G46" s="86"/>
    </row>
    <row r="47" spans="1:14">
      <c r="B47" s="77"/>
      <c r="F47" s="86"/>
      <c r="G47" s="86"/>
    </row>
    <row r="48" spans="1:14">
      <c r="B48" s="77"/>
      <c r="F48" s="86"/>
      <c r="G48" s="86"/>
    </row>
    <row r="49" spans="2:7">
      <c r="B49" s="77"/>
      <c r="F49" s="86"/>
      <c r="G49" s="86"/>
    </row>
    <row r="50" spans="2:7">
      <c r="B50" s="77"/>
      <c r="F50" s="86"/>
      <c r="G50" s="86"/>
    </row>
    <row r="51" spans="2:7">
      <c r="B51" s="77"/>
      <c r="F51" s="86"/>
      <c r="G51" s="86"/>
    </row>
    <row r="52" spans="2:7">
      <c r="B52" s="77"/>
      <c r="F52" s="86"/>
      <c r="G52" s="86"/>
    </row>
    <row r="53" spans="2:7">
      <c r="B53" s="77"/>
      <c r="F53" s="86"/>
      <c r="G53" s="86"/>
    </row>
    <row r="54" spans="2:7">
      <c r="B54" s="77"/>
      <c r="F54" s="86"/>
      <c r="G54" s="86"/>
    </row>
    <row r="55" spans="2:7">
      <c r="B55" s="77"/>
      <c r="F55" s="86"/>
      <c r="G55" s="86"/>
    </row>
    <row r="56" spans="2:7">
      <c r="B56" s="77"/>
      <c r="F56" s="86"/>
      <c r="G56" s="86"/>
    </row>
    <row r="57" spans="2:7">
      <c r="B57" s="77"/>
      <c r="F57" s="86"/>
      <c r="G57" s="86"/>
    </row>
    <row r="58" spans="2:7">
      <c r="B58" s="77"/>
      <c r="F58" s="86"/>
      <c r="G58" s="86"/>
    </row>
    <row r="59" spans="2:7">
      <c r="B59" s="77"/>
      <c r="F59" s="86"/>
      <c r="G59" s="86"/>
    </row>
    <row r="60" spans="2:7">
      <c r="B60" s="77"/>
      <c r="F60" s="86"/>
      <c r="G60" s="86"/>
    </row>
    <row r="61" spans="2:7">
      <c r="B61" s="77"/>
      <c r="F61" s="86"/>
      <c r="G61" s="86"/>
    </row>
    <row r="62" spans="2:7">
      <c r="B62" s="77"/>
      <c r="F62" s="86"/>
      <c r="G62" s="86"/>
    </row>
    <row r="63" spans="2:7">
      <c r="B63" s="77"/>
      <c r="F63" s="86"/>
      <c r="G63" s="86"/>
    </row>
    <row r="64" spans="2:7">
      <c r="B64" s="77"/>
      <c r="F64" s="86"/>
      <c r="G64" s="86"/>
    </row>
    <row r="65" spans="2:7">
      <c r="B65" s="77"/>
      <c r="F65" s="86"/>
      <c r="G65" s="86"/>
    </row>
    <row r="66" spans="2:7">
      <c r="B66" s="77"/>
      <c r="F66" s="86"/>
      <c r="G66" s="86"/>
    </row>
    <row r="67" spans="2:7">
      <c r="B67" s="77"/>
      <c r="F67" s="86"/>
      <c r="G67" s="86"/>
    </row>
    <row r="68" spans="2:7">
      <c r="B68" s="77"/>
      <c r="F68" s="86"/>
      <c r="G68" s="86"/>
    </row>
    <row r="69" spans="2:7">
      <c r="B69" s="77"/>
      <c r="F69" s="86"/>
      <c r="G69" s="86"/>
    </row>
    <row r="70" spans="2:7">
      <c r="B70" s="77"/>
      <c r="F70" s="86"/>
      <c r="G70" s="86"/>
    </row>
    <row r="71" spans="2:7">
      <c r="B71" s="77"/>
      <c r="F71" s="86"/>
      <c r="G71" s="86"/>
    </row>
    <row r="72" spans="2:7">
      <c r="B72" s="77"/>
      <c r="F72" s="86"/>
      <c r="G72" s="86"/>
    </row>
    <row r="73" spans="2:7">
      <c r="B73" s="77"/>
      <c r="F73" s="86"/>
      <c r="G73" s="86"/>
    </row>
    <row r="74" spans="2:7">
      <c r="B74" s="77"/>
      <c r="F74" s="86"/>
      <c r="G74" s="86"/>
    </row>
    <row r="75" spans="2:7">
      <c r="B75" s="77"/>
      <c r="F75" s="86"/>
      <c r="G75" s="86"/>
    </row>
    <row r="76" spans="2:7">
      <c r="B76" s="77"/>
      <c r="F76" s="86"/>
      <c r="G76" s="86"/>
    </row>
    <row r="77" spans="2:7">
      <c r="B77" s="77"/>
      <c r="F77" s="86"/>
      <c r="G77" s="86"/>
    </row>
  </sheetData>
  <mergeCells count="10">
    <mergeCell ref="E42:G42"/>
    <mergeCell ref="B2:H2"/>
    <mergeCell ref="B3:H3"/>
    <mergeCell ref="B4:H4"/>
    <mergeCell ref="B7:C7"/>
    <mergeCell ref="F36:H36"/>
    <mergeCell ref="F37:H37"/>
    <mergeCell ref="F41:H41"/>
    <mergeCell ref="B5:H5"/>
    <mergeCell ref="C32:H33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scale="85" orientation="landscape" r:id="rId1"/>
  <headerFooter scaleWithDoc="0"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00FF99"/>
    <pageSetUpPr fitToPage="1"/>
  </sheetPr>
  <dimension ref="B1:J91"/>
  <sheetViews>
    <sheetView topLeftCell="A31" workbookViewId="0">
      <selection activeCell="J45" sqref="J45"/>
    </sheetView>
  </sheetViews>
  <sheetFormatPr baseColWidth="10" defaultColWidth="11.42578125" defaultRowHeight="14.25"/>
  <cols>
    <col min="1" max="1" width="1.7109375" style="77" customWidth="1"/>
    <col min="2" max="2" width="2.28515625" style="81" customWidth="1"/>
    <col min="3" max="3" width="50.7109375" style="77" customWidth="1"/>
    <col min="4" max="4" width="15.5703125" style="77" customWidth="1"/>
    <col min="5" max="5" width="14.28515625" style="77" customWidth="1"/>
    <col min="6" max="6" width="20.28515625" style="77" customWidth="1"/>
    <col min="7" max="7" width="24.28515625" style="77" customWidth="1"/>
    <col min="8" max="16384" width="11.42578125" style="77"/>
  </cols>
  <sheetData>
    <row r="1" spans="2:7" ht="15" thickBot="1"/>
    <row r="2" spans="2:7">
      <c r="B2" s="497" t="s">
        <v>353</v>
      </c>
      <c r="C2" s="498"/>
      <c r="D2" s="498"/>
      <c r="E2" s="498"/>
      <c r="F2" s="498"/>
      <c r="G2" s="499"/>
    </row>
    <row r="3" spans="2:7">
      <c r="B3" s="539" t="s">
        <v>501</v>
      </c>
      <c r="C3" s="540"/>
      <c r="D3" s="540"/>
      <c r="E3" s="540"/>
      <c r="F3" s="540"/>
      <c r="G3" s="541"/>
    </row>
    <row r="4" spans="2:7" ht="19.5" customHeight="1">
      <c r="B4" s="207"/>
      <c r="C4" s="494" t="s">
        <v>21</v>
      </c>
      <c r="D4" s="494"/>
      <c r="E4" s="494"/>
      <c r="F4" s="494"/>
      <c r="G4" s="495"/>
    </row>
    <row r="5" spans="2:7" s="326" customFormat="1">
      <c r="B5" s="556" t="s">
        <v>403</v>
      </c>
      <c r="C5" s="557"/>
      <c r="D5" s="557"/>
      <c r="E5" s="557"/>
      <c r="F5" s="557"/>
      <c r="G5" s="558"/>
    </row>
    <row r="6" spans="2:7" s="326" customFormat="1">
      <c r="B6" s="327"/>
      <c r="C6" s="328"/>
      <c r="D6" s="328"/>
      <c r="E6" s="328"/>
      <c r="F6" s="328"/>
      <c r="G6" s="329"/>
    </row>
    <row r="7" spans="2:7" ht="48.6" customHeight="1">
      <c r="B7" s="542" t="s">
        <v>240</v>
      </c>
      <c r="C7" s="543"/>
      <c r="D7" s="209" t="s">
        <v>180</v>
      </c>
      <c r="E7" s="209" t="s">
        <v>181</v>
      </c>
      <c r="F7" s="209" t="s">
        <v>182</v>
      </c>
      <c r="G7" s="324" t="s">
        <v>183</v>
      </c>
    </row>
    <row r="8" spans="2:7" ht="12" customHeight="1">
      <c r="B8" s="258"/>
      <c r="C8" s="259"/>
      <c r="D8" s="260"/>
      <c r="E8" s="259"/>
      <c r="F8" s="259"/>
      <c r="G8" s="261"/>
    </row>
    <row r="9" spans="2:7" ht="12" customHeight="1">
      <c r="B9" s="47" t="s">
        <v>184</v>
      </c>
      <c r="C9" s="48"/>
      <c r="D9" s="48"/>
      <c r="E9" s="49"/>
      <c r="F9" s="50"/>
      <c r="G9" s="51"/>
    </row>
    <row r="10" spans="2:7" ht="12" customHeight="1">
      <c r="B10" s="47"/>
      <c r="C10" s="48"/>
      <c r="D10" s="48"/>
      <c r="E10" s="49"/>
      <c r="F10" s="50"/>
      <c r="G10" s="51"/>
    </row>
    <row r="11" spans="2:7" ht="12" customHeight="1">
      <c r="B11" s="47" t="s">
        <v>20</v>
      </c>
      <c r="C11" s="48"/>
      <c r="D11" s="48"/>
      <c r="E11" s="49"/>
      <c r="F11" s="50"/>
      <c r="G11" s="51"/>
    </row>
    <row r="12" spans="2:7" ht="12" customHeight="1">
      <c r="B12" s="47"/>
      <c r="C12" s="48"/>
      <c r="D12" s="48"/>
      <c r="E12" s="49"/>
      <c r="F12" s="50"/>
      <c r="G12" s="51"/>
    </row>
    <row r="13" spans="2:7" ht="12" customHeight="1">
      <c r="B13" s="47" t="s">
        <v>185</v>
      </c>
      <c r="C13" s="49"/>
      <c r="D13" s="48"/>
      <c r="E13" s="49"/>
      <c r="F13" s="53">
        <f>SUM(F14:F16)</f>
        <v>0</v>
      </c>
      <c r="G13" s="55">
        <f>SUM(G14:G16)</f>
        <v>0</v>
      </c>
    </row>
    <row r="14" spans="2:7" ht="12" customHeight="1">
      <c r="B14" s="47"/>
      <c r="C14" s="49" t="s">
        <v>186</v>
      </c>
      <c r="D14" s="48"/>
      <c r="E14" s="49"/>
      <c r="F14" s="264">
        <v>0</v>
      </c>
      <c r="G14" s="265">
        <v>0</v>
      </c>
    </row>
    <row r="15" spans="2:7" ht="12" customHeight="1">
      <c r="B15" s="47"/>
      <c r="C15" s="49" t="s">
        <v>187</v>
      </c>
      <c r="D15" s="48"/>
      <c r="E15" s="49"/>
      <c r="F15" s="264">
        <v>0</v>
      </c>
      <c r="G15" s="265">
        <v>0</v>
      </c>
    </row>
    <row r="16" spans="2:7" ht="12" customHeight="1">
      <c r="B16" s="47"/>
      <c r="C16" s="49" t="s">
        <v>188</v>
      </c>
      <c r="D16" s="48"/>
      <c r="E16" s="49"/>
      <c r="F16" s="264">
        <v>0</v>
      </c>
      <c r="G16" s="265">
        <v>0</v>
      </c>
    </row>
    <row r="17" spans="2:7" ht="12" customHeight="1">
      <c r="B17" s="47"/>
      <c r="C17" s="49"/>
      <c r="D17" s="48"/>
      <c r="E17" s="49"/>
      <c r="F17" s="264"/>
      <c r="G17" s="265"/>
    </row>
    <row r="18" spans="2:7" ht="12" customHeight="1">
      <c r="B18" s="47" t="s">
        <v>189</v>
      </c>
      <c r="C18" s="49"/>
      <c r="D18" s="48"/>
      <c r="E18" s="49"/>
      <c r="F18" s="53">
        <f>SUM(F19:F22)</f>
        <v>0</v>
      </c>
      <c r="G18" s="55">
        <f>SUM(G19:G22)</f>
        <v>0</v>
      </c>
    </row>
    <row r="19" spans="2:7" ht="12" customHeight="1">
      <c r="B19" s="47"/>
      <c r="C19" s="49" t="s">
        <v>190</v>
      </c>
      <c r="D19" s="48"/>
      <c r="E19" s="49"/>
      <c r="F19" s="264">
        <v>0</v>
      </c>
      <c r="G19" s="265">
        <v>0</v>
      </c>
    </row>
    <row r="20" spans="2:7" ht="12" customHeight="1">
      <c r="B20" s="47"/>
      <c r="C20" s="49" t="s">
        <v>191</v>
      </c>
      <c r="D20" s="48"/>
      <c r="E20" s="49"/>
      <c r="F20" s="264">
        <v>0</v>
      </c>
      <c r="G20" s="265">
        <v>0</v>
      </c>
    </row>
    <row r="21" spans="2:7" ht="12" customHeight="1">
      <c r="B21" s="47"/>
      <c r="C21" s="49" t="s">
        <v>187</v>
      </c>
      <c r="D21" s="48"/>
      <c r="E21" s="49"/>
      <c r="F21" s="264">
        <v>0</v>
      </c>
      <c r="G21" s="265">
        <v>0</v>
      </c>
    </row>
    <row r="22" spans="2:7" ht="12" customHeight="1">
      <c r="B22" s="47"/>
      <c r="C22" s="49" t="s">
        <v>188</v>
      </c>
      <c r="D22" s="53"/>
      <c r="E22" s="53"/>
      <c r="F22" s="264">
        <v>0</v>
      </c>
      <c r="G22" s="265">
        <v>0</v>
      </c>
    </row>
    <row r="23" spans="2:7" ht="12" customHeight="1">
      <c r="B23" s="47"/>
      <c r="C23" s="49"/>
      <c r="D23" s="330"/>
      <c r="E23" s="49"/>
      <c r="F23" s="50"/>
      <c r="G23" s="51"/>
    </row>
    <row r="24" spans="2:7" ht="12" customHeight="1">
      <c r="B24" s="47" t="s">
        <v>192</v>
      </c>
      <c r="C24" s="49"/>
      <c r="D24" s="330"/>
      <c r="E24" s="49"/>
      <c r="F24" s="53">
        <f>F13+F18</f>
        <v>0</v>
      </c>
      <c r="G24" s="55">
        <f>G13+G18</f>
        <v>0</v>
      </c>
    </row>
    <row r="25" spans="2:7" ht="12" customHeight="1">
      <c r="B25" s="47"/>
      <c r="C25" s="49"/>
      <c r="D25" s="56"/>
      <c r="E25" s="56"/>
      <c r="F25" s="50"/>
      <c r="G25" s="51"/>
    </row>
    <row r="26" spans="2:7" ht="12" customHeight="1">
      <c r="B26" s="47" t="s">
        <v>193</v>
      </c>
      <c r="C26" s="49"/>
      <c r="D26" s="58"/>
      <c r="E26" s="58"/>
      <c r="F26" s="49"/>
      <c r="G26" s="51"/>
    </row>
    <row r="27" spans="2:7" ht="12" customHeight="1">
      <c r="B27" s="47"/>
      <c r="C27" s="49"/>
      <c r="D27" s="49"/>
      <c r="E27" s="49"/>
      <c r="F27" s="58"/>
      <c r="G27" s="51"/>
    </row>
    <row r="28" spans="2:7" ht="12" customHeight="1">
      <c r="B28" s="47" t="s">
        <v>185</v>
      </c>
      <c r="C28" s="48"/>
      <c r="D28" s="330"/>
      <c r="E28" s="49"/>
      <c r="F28" s="53">
        <f>SUM(F29:F31)</f>
        <v>0</v>
      </c>
      <c r="G28" s="55">
        <f>SUM(G29:G31)</f>
        <v>0</v>
      </c>
    </row>
    <row r="29" spans="2:7" ht="12" customHeight="1">
      <c r="B29" s="47"/>
      <c r="C29" s="49" t="s">
        <v>186</v>
      </c>
      <c r="D29" s="49"/>
      <c r="E29" s="49"/>
      <c r="F29" s="264">
        <v>0</v>
      </c>
      <c r="G29" s="265">
        <v>0</v>
      </c>
    </row>
    <row r="30" spans="2:7" ht="12" customHeight="1">
      <c r="B30" s="47"/>
      <c r="C30" s="49" t="s">
        <v>187</v>
      </c>
      <c r="D30" s="49"/>
      <c r="E30" s="49"/>
      <c r="F30" s="264">
        <v>0</v>
      </c>
      <c r="G30" s="265">
        <v>0</v>
      </c>
    </row>
    <row r="31" spans="2:7" ht="12" customHeight="1">
      <c r="B31" s="47"/>
      <c r="C31" s="49" t="s">
        <v>188</v>
      </c>
      <c r="D31" s="49"/>
      <c r="E31" s="49"/>
      <c r="F31" s="264">
        <v>0</v>
      </c>
      <c r="G31" s="265">
        <v>0</v>
      </c>
    </row>
    <row r="32" spans="2:7" ht="12" customHeight="1">
      <c r="B32" s="47"/>
      <c r="C32" s="49"/>
      <c r="D32" s="49"/>
      <c r="E32" s="49"/>
      <c r="F32" s="58"/>
      <c r="G32" s="51"/>
    </row>
    <row r="33" spans="2:10" ht="12" customHeight="1">
      <c r="B33" s="47" t="s">
        <v>189</v>
      </c>
      <c r="C33" s="49"/>
      <c r="D33" s="49"/>
      <c r="E33" s="49"/>
      <c r="F33" s="53">
        <f>SUM(F34:F37)</f>
        <v>0</v>
      </c>
      <c r="G33" s="55">
        <f>SUM(G34:G37)</f>
        <v>0</v>
      </c>
    </row>
    <row r="34" spans="2:10" ht="12" customHeight="1">
      <c r="B34" s="47"/>
      <c r="C34" s="49" t="s">
        <v>190</v>
      </c>
      <c r="D34" s="49"/>
      <c r="E34" s="49"/>
      <c r="F34" s="264">
        <v>0</v>
      </c>
      <c r="G34" s="265">
        <v>0</v>
      </c>
    </row>
    <row r="35" spans="2:10" ht="12" customHeight="1">
      <c r="B35" s="47"/>
      <c r="C35" s="49" t="s">
        <v>191</v>
      </c>
      <c r="D35" s="49"/>
      <c r="E35" s="49"/>
      <c r="F35" s="264">
        <v>0</v>
      </c>
      <c r="G35" s="265">
        <v>0</v>
      </c>
    </row>
    <row r="36" spans="2:10" ht="12" customHeight="1">
      <c r="B36" s="47"/>
      <c r="C36" s="49" t="s">
        <v>187</v>
      </c>
      <c r="D36" s="49"/>
      <c r="E36" s="49"/>
      <c r="F36" s="264">
        <v>0</v>
      </c>
      <c r="G36" s="265">
        <v>0</v>
      </c>
    </row>
    <row r="37" spans="2:10" ht="12" customHeight="1">
      <c r="B37" s="47"/>
      <c r="C37" s="49" t="s">
        <v>188</v>
      </c>
      <c r="D37" s="49"/>
      <c r="E37" s="49"/>
      <c r="F37" s="264">
        <v>0</v>
      </c>
      <c r="G37" s="265">
        <v>0</v>
      </c>
    </row>
    <row r="38" spans="2:10" ht="12" customHeight="1">
      <c r="B38" s="47"/>
      <c r="C38" s="49"/>
      <c r="D38" s="49"/>
      <c r="E38" s="49"/>
      <c r="F38" s="58"/>
      <c r="G38" s="51"/>
    </row>
    <row r="39" spans="2:10" ht="12" customHeight="1">
      <c r="B39" s="47" t="s">
        <v>194</v>
      </c>
      <c r="C39" s="49"/>
      <c r="D39" s="48"/>
      <c r="E39" s="48"/>
      <c r="F39" s="53">
        <f>F28+F33</f>
        <v>0</v>
      </c>
      <c r="G39" s="55">
        <f>G28+G33</f>
        <v>0</v>
      </c>
    </row>
    <row r="40" spans="2:10" ht="12" customHeight="1">
      <c r="B40" s="47"/>
      <c r="C40" s="49"/>
      <c r="D40" s="49"/>
      <c r="E40" s="49"/>
      <c r="F40" s="58"/>
      <c r="G40" s="51"/>
    </row>
    <row r="41" spans="2:10" ht="12" customHeight="1">
      <c r="B41" s="47" t="s">
        <v>195</v>
      </c>
      <c r="C41" s="49"/>
      <c r="D41" s="49"/>
      <c r="E41" s="49"/>
      <c r="F41" s="53">
        <f>ESF!L35</f>
        <v>88539565</v>
      </c>
      <c r="G41" s="55">
        <f>ESF!K35</f>
        <v>7530135.1900000004</v>
      </c>
    </row>
    <row r="42" spans="2:10" ht="12" customHeight="1">
      <c r="B42" s="47"/>
      <c r="C42" s="49"/>
      <c r="D42" s="49"/>
      <c r="E42" s="49"/>
      <c r="F42" s="58"/>
      <c r="G42" s="51"/>
    </row>
    <row r="43" spans="2:10" ht="12" customHeight="1">
      <c r="B43" s="47" t="s">
        <v>196</v>
      </c>
      <c r="C43" s="49"/>
      <c r="D43" s="49"/>
      <c r="E43" s="49"/>
      <c r="F43" s="53">
        <f>SUM(F39+F41)</f>
        <v>88539565</v>
      </c>
      <c r="G43" s="55">
        <f>G39+G41</f>
        <v>7530135.1900000004</v>
      </c>
      <c r="I43" s="138">
        <f>F43-ESF!L35</f>
        <v>0</v>
      </c>
      <c r="J43" s="138">
        <f>G43-ESF!K35</f>
        <v>0</v>
      </c>
    </row>
    <row r="44" spans="2:10" ht="12" customHeight="1">
      <c r="B44" s="47"/>
      <c r="C44" s="49"/>
      <c r="D44" s="49"/>
      <c r="E44" s="49"/>
      <c r="F44" s="58"/>
      <c r="G44" s="51"/>
    </row>
    <row r="45" spans="2:10" ht="12" customHeight="1">
      <c r="B45" s="62"/>
      <c r="C45" s="63"/>
      <c r="D45" s="63"/>
      <c r="E45" s="63"/>
      <c r="F45" s="64"/>
      <c r="G45" s="65"/>
    </row>
    <row r="46" spans="2:10">
      <c r="B46" s="47"/>
      <c r="C46" s="549" t="s">
        <v>243</v>
      </c>
      <c r="D46" s="549"/>
      <c r="E46" s="549"/>
      <c r="F46" s="549"/>
      <c r="G46" s="550"/>
    </row>
    <row r="47" spans="2:10">
      <c r="B47" s="47"/>
      <c r="C47" s="551"/>
      <c r="D47" s="551"/>
      <c r="E47" s="551"/>
      <c r="F47" s="551"/>
      <c r="G47" s="552"/>
    </row>
    <row r="48" spans="2:10">
      <c r="B48" s="47"/>
      <c r="C48" s="49"/>
      <c r="D48" s="49"/>
      <c r="E48" s="49"/>
      <c r="F48" s="50"/>
      <c r="G48" s="51"/>
    </row>
    <row r="49" spans="2:8">
      <c r="B49" s="47"/>
      <c r="C49" s="49"/>
      <c r="D49" s="49"/>
      <c r="E49" s="49"/>
      <c r="F49" s="50"/>
      <c r="G49" s="51"/>
    </row>
    <row r="50" spans="2:8">
      <c r="B50" s="47"/>
      <c r="C50" s="67" t="str">
        <f>+ESF!C67</f>
        <v>José Manuel Salgado Torres</v>
      </c>
      <c r="D50" s="48"/>
      <c r="E50" s="48"/>
      <c r="F50" s="493" t="s">
        <v>334</v>
      </c>
      <c r="G50" s="508"/>
    </row>
    <row r="51" spans="2:8">
      <c r="B51" s="47"/>
      <c r="C51" s="68" t="s">
        <v>351</v>
      </c>
      <c r="D51" s="48"/>
      <c r="E51" s="48"/>
      <c r="F51" s="493" t="s">
        <v>335</v>
      </c>
      <c r="G51" s="508"/>
    </row>
    <row r="52" spans="2:8">
      <c r="B52" s="47"/>
      <c r="C52" s="68"/>
      <c r="D52" s="48"/>
      <c r="E52" s="48"/>
      <c r="F52" s="67"/>
      <c r="G52" s="208"/>
    </row>
    <row r="53" spans="2:8">
      <c r="B53" s="47"/>
      <c r="C53" s="68"/>
      <c r="D53" s="48"/>
      <c r="E53" s="48"/>
      <c r="F53" s="67"/>
      <c r="G53" s="208"/>
    </row>
    <row r="54" spans="2:8">
      <c r="B54" s="47"/>
      <c r="C54" s="68"/>
      <c r="D54" s="48"/>
      <c r="E54" s="48"/>
      <c r="F54" s="67"/>
      <c r="G54" s="208"/>
    </row>
    <row r="55" spans="2:8" ht="15" thickBot="1">
      <c r="B55" s="272"/>
      <c r="C55" s="331"/>
      <c r="D55" s="72"/>
      <c r="E55" s="72"/>
      <c r="F55" s="554"/>
      <c r="G55" s="555"/>
    </row>
    <row r="56" spans="2:8">
      <c r="B56" s="41"/>
      <c r="C56" s="273"/>
      <c r="D56" s="40"/>
      <c r="E56" s="488"/>
      <c r="F56" s="488"/>
      <c r="G56" s="488"/>
      <c r="H56" s="40"/>
    </row>
    <row r="57" spans="2:8">
      <c r="B57" s="41"/>
      <c r="C57" s="273"/>
      <c r="D57" s="40"/>
      <c r="E57" s="511"/>
      <c r="F57" s="511"/>
      <c r="G57" s="511"/>
    </row>
    <row r="58" spans="2:8">
      <c r="B58" s="41"/>
      <c r="C58" s="205"/>
      <c r="D58" s="40"/>
      <c r="E58" s="553"/>
      <c r="F58" s="553"/>
      <c r="G58" s="553"/>
    </row>
    <row r="59" spans="2:8">
      <c r="B59" s="41"/>
      <c r="C59" s="40"/>
      <c r="D59" s="40"/>
      <c r="E59" s="40"/>
      <c r="F59" s="75"/>
      <c r="G59" s="40"/>
    </row>
    <row r="60" spans="2:8">
      <c r="F60" s="78"/>
    </row>
    <row r="61" spans="2:8">
      <c r="F61" s="78"/>
    </row>
    <row r="62" spans="2:8">
      <c r="F62" s="78"/>
    </row>
    <row r="63" spans="2:8">
      <c r="F63" s="78"/>
    </row>
    <row r="64" spans="2:8">
      <c r="F64" s="78"/>
    </row>
    <row r="65" spans="6:6">
      <c r="F65" s="78"/>
    </row>
    <row r="66" spans="6:6">
      <c r="F66" s="78"/>
    </row>
    <row r="67" spans="6:6">
      <c r="F67" s="78"/>
    </row>
    <row r="68" spans="6:6">
      <c r="F68" s="78"/>
    </row>
    <row r="69" spans="6:6">
      <c r="F69" s="78"/>
    </row>
    <row r="70" spans="6:6">
      <c r="F70" s="78"/>
    </row>
    <row r="71" spans="6:6">
      <c r="F71" s="78"/>
    </row>
    <row r="72" spans="6:6">
      <c r="F72" s="78"/>
    </row>
    <row r="73" spans="6:6">
      <c r="F73" s="78"/>
    </row>
    <row r="74" spans="6:6">
      <c r="F74" s="78"/>
    </row>
    <row r="75" spans="6:6">
      <c r="F75" s="78"/>
    </row>
    <row r="76" spans="6:6">
      <c r="F76" s="78"/>
    </row>
    <row r="77" spans="6:6">
      <c r="F77" s="78"/>
    </row>
    <row r="78" spans="6:6">
      <c r="F78" s="78"/>
    </row>
    <row r="79" spans="6:6">
      <c r="F79" s="78"/>
    </row>
    <row r="80" spans="6:6">
      <c r="F80" s="78"/>
    </row>
    <row r="81" spans="6:6">
      <c r="F81" s="78"/>
    </row>
    <row r="82" spans="6:6">
      <c r="F82" s="78"/>
    </row>
    <row r="83" spans="6:6">
      <c r="F83" s="78"/>
    </row>
    <row r="84" spans="6:6">
      <c r="F84" s="78"/>
    </row>
    <row r="85" spans="6:6">
      <c r="F85" s="78"/>
    </row>
    <row r="86" spans="6:6">
      <c r="F86" s="78"/>
    </row>
    <row r="87" spans="6:6">
      <c r="F87" s="78"/>
    </row>
    <row r="88" spans="6:6">
      <c r="F88" s="78"/>
    </row>
    <row r="89" spans="6:6">
      <c r="F89" s="78"/>
    </row>
    <row r="90" spans="6:6">
      <c r="F90" s="78"/>
    </row>
    <row r="91" spans="6:6">
      <c r="F91" s="78"/>
    </row>
  </sheetData>
  <mergeCells count="12">
    <mergeCell ref="E56:G56"/>
    <mergeCell ref="E57:G57"/>
    <mergeCell ref="E58:G58"/>
    <mergeCell ref="B2:G2"/>
    <mergeCell ref="B3:G3"/>
    <mergeCell ref="C4:G4"/>
    <mergeCell ref="B7:C7"/>
    <mergeCell ref="F50:G50"/>
    <mergeCell ref="F51:G51"/>
    <mergeCell ref="F55:G55"/>
    <mergeCell ref="B5:G5"/>
    <mergeCell ref="C46:G47"/>
  </mergeCells>
  <printOptions horizontalCentered="1"/>
  <pageMargins left="0" right="0" top="0.19685039370078741" bottom="0.19685039370078741" header="0" footer="0"/>
  <pageSetup scale="7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00FF99"/>
    <pageSetUpPr fitToPage="1"/>
  </sheetPr>
  <dimension ref="B1:I46"/>
  <sheetViews>
    <sheetView workbookViewId="0">
      <selection activeCell="G10" sqref="G10"/>
    </sheetView>
  </sheetViews>
  <sheetFormatPr baseColWidth="10" defaultColWidth="11.42578125" defaultRowHeight="14.25"/>
  <cols>
    <col min="1" max="1" width="2.140625" style="77" customWidth="1"/>
    <col min="2" max="2" width="2.28515625" style="77" customWidth="1"/>
    <col min="3" max="3" width="39.7109375" style="77" customWidth="1"/>
    <col min="4" max="4" width="22.42578125" style="78" customWidth="1"/>
    <col min="5" max="5" width="19" style="78" customWidth="1"/>
    <col min="6" max="6" width="17.140625" style="78" customWidth="1"/>
    <col min="7" max="7" width="17.85546875" style="78" customWidth="1"/>
    <col min="8" max="8" width="2.42578125" style="77" customWidth="1"/>
    <col min="9" max="16384" width="11.42578125" style="77"/>
  </cols>
  <sheetData>
    <row r="1" spans="2:9" ht="15" thickBot="1"/>
    <row r="2" spans="2:9" ht="7.5" customHeight="1">
      <c r="B2" s="332"/>
      <c r="C2" s="333"/>
      <c r="D2" s="334"/>
      <c r="E2" s="334"/>
      <c r="F2" s="334"/>
      <c r="G2" s="334"/>
      <c r="H2" s="335"/>
    </row>
    <row r="3" spans="2:9">
      <c r="B3" s="507" t="s">
        <v>352</v>
      </c>
      <c r="C3" s="493"/>
      <c r="D3" s="493"/>
      <c r="E3" s="493"/>
      <c r="F3" s="493"/>
      <c r="G3" s="493"/>
      <c r="H3" s="51"/>
    </row>
    <row r="4" spans="2:9" ht="9.75" customHeight="1">
      <c r="B4" s="559" t="s">
        <v>502</v>
      </c>
      <c r="C4" s="560"/>
      <c r="D4" s="560"/>
      <c r="E4" s="560"/>
      <c r="F4" s="560"/>
      <c r="G4" s="560"/>
      <c r="H4" s="51"/>
    </row>
    <row r="5" spans="2:9">
      <c r="B5" s="507" t="s">
        <v>21</v>
      </c>
      <c r="C5" s="493"/>
      <c r="D5" s="493"/>
      <c r="E5" s="493"/>
      <c r="F5" s="493"/>
      <c r="G5" s="493"/>
      <c r="H5" s="51"/>
    </row>
    <row r="6" spans="2:9" ht="12" customHeight="1">
      <c r="B6" s="507" t="s">
        <v>403</v>
      </c>
      <c r="C6" s="493"/>
      <c r="D6" s="493"/>
      <c r="E6" s="493"/>
      <c r="F6" s="493"/>
      <c r="G6" s="493"/>
      <c r="H6" s="508"/>
    </row>
    <row r="7" spans="2:9" ht="12" customHeight="1">
      <c r="B7" s="42"/>
      <c r="C7" s="43"/>
      <c r="D7" s="43"/>
      <c r="E7" s="43"/>
      <c r="F7" s="43"/>
      <c r="G7" s="43"/>
      <c r="H7" s="44"/>
    </row>
    <row r="8" spans="2:9">
      <c r="B8" s="561" t="s">
        <v>240</v>
      </c>
      <c r="C8" s="562"/>
      <c r="D8" s="562"/>
      <c r="E8" s="336"/>
      <c r="F8" s="337"/>
      <c r="G8" s="338" t="s">
        <v>251</v>
      </c>
      <c r="H8" s="212"/>
    </row>
    <row r="9" spans="2:9">
      <c r="B9" s="70"/>
      <c r="C9" s="49"/>
      <c r="D9" s="49"/>
      <c r="E9" s="49"/>
      <c r="F9" s="49"/>
      <c r="G9" s="49"/>
      <c r="H9" s="51"/>
    </row>
    <row r="10" spans="2:9">
      <c r="B10" s="563" t="s">
        <v>236</v>
      </c>
      <c r="C10" s="564"/>
      <c r="D10" s="564"/>
      <c r="E10" s="564"/>
      <c r="F10" s="564"/>
      <c r="G10" s="58">
        <f>ESF!K59</f>
        <v>1277854061.1199999</v>
      </c>
      <c r="H10" s="51"/>
      <c r="I10" s="138">
        <f>G10-ESF!K59</f>
        <v>0</v>
      </c>
    </row>
    <row r="11" spans="2:9">
      <c r="B11" s="70"/>
      <c r="C11" s="49"/>
      <c r="D11" s="49"/>
      <c r="E11" s="49"/>
      <c r="F11" s="49"/>
      <c r="G11" s="58"/>
      <c r="H11" s="51"/>
    </row>
    <row r="12" spans="2:9">
      <c r="B12" s="563" t="s">
        <v>237</v>
      </c>
      <c r="C12" s="564"/>
      <c r="D12" s="564"/>
      <c r="E12" s="564"/>
      <c r="F12" s="564"/>
      <c r="G12" s="50">
        <v>100</v>
      </c>
      <c r="H12" s="51"/>
    </row>
    <row r="13" spans="2:9">
      <c r="B13" s="70"/>
      <c r="C13" s="49"/>
      <c r="D13" s="49"/>
      <c r="E13" s="49"/>
      <c r="F13" s="49"/>
      <c r="G13" s="58"/>
      <c r="H13" s="51"/>
    </row>
    <row r="14" spans="2:9">
      <c r="B14" s="70" t="s">
        <v>238</v>
      </c>
      <c r="C14" s="49"/>
      <c r="D14" s="49"/>
      <c r="E14" s="49"/>
      <c r="F14" s="49"/>
      <c r="G14" s="58">
        <f>G10*(G12/100)</f>
        <v>1277854061.1199999</v>
      </c>
      <c r="H14" s="51"/>
    </row>
    <row r="15" spans="2:9">
      <c r="B15" s="70"/>
      <c r="C15" s="49"/>
      <c r="D15" s="49"/>
      <c r="E15" s="49"/>
      <c r="F15" s="49"/>
      <c r="G15" s="49"/>
      <c r="H15" s="51"/>
    </row>
    <row r="16" spans="2:9">
      <c r="B16" s="70"/>
      <c r="C16" s="49"/>
      <c r="D16" s="49"/>
      <c r="E16" s="49"/>
      <c r="F16" s="49"/>
      <c r="G16" s="49"/>
      <c r="H16" s="51"/>
    </row>
    <row r="17" spans="2:8">
      <c r="B17" s="70"/>
      <c r="C17" s="49"/>
      <c r="D17" s="49"/>
      <c r="E17" s="49"/>
      <c r="F17" s="49"/>
      <c r="G17" s="49"/>
      <c r="H17" s="51"/>
    </row>
    <row r="18" spans="2:8">
      <c r="B18" s="70"/>
      <c r="C18" s="49"/>
      <c r="D18" s="49"/>
      <c r="E18" s="49"/>
      <c r="F18" s="49"/>
      <c r="G18" s="49"/>
      <c r="H18" s="51"/>
    </row>
    <row r="19" spans="2:8">
      <c r="B19" s="70"/>
      <c r="C19" s="49"/>
      <c r="D19" s="49"/>
      <c r="E19" s="49"/>
      <c r="F19" s="49"/>
      <c r="G19" s="49"/>
      <c r="H19" s="51"/>
    </row>
    <row r="20" spans="2:8">
      <c r="B20" s="70"/>
      <c r="C20" s="49"/>
      <c r="D20" s="49"/>
      <c r="E20" s="49"/>
      <c r="F20" s="49"/>
      <c r="G20" s="49"/>
      <c r="H20" s="51"/>
    </row>
    <row r="21" spans="2:8">
      <c r="B21" s="70"/>
      <c r="C21" s="49"/>
      <c r="D21" s="49"/>
      <c r="E21" s="49"/>
      <c r="F21" s="49"/>
      <c r="G21" s="49"/>
      <c r="H21" s="51"/>
    </row>
    <row r="22" spans="2:8">
      <c r="B22" s="70"/>
      <c r="C22" s="49"/>
      <c r="D22" s="49"/>
      <c r="E22" s="49"/>
      <c r="F22" s="49"/>
      <c r="G22" s="49"/>
      <c r="H22" s="51"/>
    </row>
    <row r="23" spans="2:8">
      <c r="B23" s="70"/>
      <c r="C23" s="49"/>
      <c r="D23" s="49"/>
      <c r="E23" s="49"/>
      <c r="F23" s="49"/>
      <c r="G23" s="49"/>
      <c r="H23" s="51"/>
    </row>
    <row r="24" spans="2:8">
      <c r="B24" s="90"/>
      <c r="C24" s="63"/>
      <c r="D24" s="64"/>
      <c r="E24" s="64"/>
      <c r="F24" s="64"/>
      <c r="G24" s="64"/>
      <c r="H24" s="65"/>
    </row>
    <row r="25" spans="2:8">
      <c r="B25" s="565" t="s">
        <v>243</v>
      </c>
      <c r="C25" s="549"/>
      <c r="D25" s="549"/>
      <c r="E25" s="549"/>
      <c r="F25" s="549"/>
      <c r="G25" s="549"/>
      <c r="H25" s="550"/>
    </row>
    <row r="26" spans="2:8">
      <c r="B26" s="566"/>
      <c r="C26" s="551"/>
      <c r="D26" s="551"/>
      <c r="E26" s="551"/>
      <c r="F26" s="551"/>
      <c r="G26" s="551"/>
      <c r="H26" s="552"/>
    </row>
    <row r="27" spans="2:8">
      <c r="B27" s="70"/>
      <c r="C27" s="49"/>
      <c r="D27" s="49"/>
      <c r="E27" s="49"/>
      <c r="F27" s="49"/>
      <c r="G27" s="49"/>
      <c r="H27" s="51"/>
    </row>
    <row r="28" spans="2:8">
      <c r="B28" s="70"/>
      <c r="C28" s="49"/>
      <c r="D28" s="49"/>
      <c r="E28" s="49"/>
      <c r="F28" s="49"/>
      <c r="G28" s="49"/>
      <c r="H28" s="51"/>
    </row>
    <row r="29" spans="2:8">
      <c r="B29" s="70"/>
      <c r="C29" s="49"/>
      <c r="D29" s="49"/>
      <c r="E29" s="49"/>
      <c r="F29" s="49"/>
      <c r="G29" s="49"/>
      <c r="H29" s="51"/>
    </row>
    <row r="30" spans="2:8">
      <c r="B30" s="70"/>
      <c r="C30" s="49"/>
      <c r="D30" s="49"/>
      <c r="E30" s="49"/>
      <c r="F30" s="49"/>
      <c r="G30" s="49"/>
      <c r="H30" s="51"/>
    </row>
    <row r="31" spans="2:8">
      <c r="B31" s="70"/>
      <c r="C31" s="49"/>
      <c r="D31" s="49"/>
      <c r="E31" s="49"/>
      <c r="F31" s="49"/>
      <c r="G31" s="49"/>
      <c r="H31" s="51"/>
    </row>
    <row r="32" spans="2:8">
      <c r="B32" s="70"/>
      <c r="C32" s="49"/>
      <c r="D32" s="49"/>
      <c r="E32" s="49"/>
      <c r="F32" s="49"/>
      <c r="G32" s="49"/>
      <c r="H32" s="51"/>
    </row>
    <row r="33" spans="2:8">
      <c r="B33" s="70"/>
      <c r="C33" s="67" t="str">
        <f>+ESF!C67</f>
        <v>José Manuel Salgado Torres</v>
      </c>
      <c r="D33" s="49"/>
      <c r="E33" s="49"/>
      <c r="F33" s="493" t="s">
        <v>334</v>
      </c>
      <c r="G33" s="493"/>
      <c r="H33" s="51"/>
    </row>
    <row r="34" spans="2:8">
      <c r="B34" s="70"/>
      <c r="C34" s="464" t="s">
        <v>350</v>
      </c>
      <c r="D34" s="49"/>
      <c r="E34" s="49"/>
      <c r="F34" s="493" t="s">
        <v>336</v>
      </c>
      <c r="G34" s="493"/>
      <c r="H34" s="51"/>
    </row>
    <row r="35" spans="2:8">
      <c r="B35" s="70"/>
      <c r="C35" s="443"/>
      <c r="D35" s="49"/>
      <c r="E35" s="49"/>
      <c r="F35" s="493" t="s">
        <v>337</v>
      </c>
      <c r="G35" s="493"/>
      <c r="H35" s="51"/>
    </row>
    <row r="36" spans="2:8">
      <c r="B36" s="70"/>
      <c r="C36" s="68"/>
      <c r="D36" s="49"/>
      <c r="E36" s="49"/>
      <c r="F36" s="77"/>
      <c r="G36" s="77"/>
      <c r="H36" s="51"/>
    </row>
    <row r="37" spans="2:8">
      <c r="B37" s="70"/>
      <c r="C37" s="68"/>
      <c r="D37" s="49"/>
      <c r="E37" s="49"/>
      <c r="F37" s="67"/>
      <c r="G37" s="67"/>
      <c r="H37" s="51"/>
    </row>
    <row r="38" spans="2:8" ht="15" thickBot="1">
      <c r="B38" s="71"/>
      <c r="C38" s="339"/>
      <c r="D38" s="72"/>
      <c r="E38" s="72"/>
      <c r="F38" s="72"/>
      <c r="G38" s="72"/>
      <c r="H38" s="74"/>
    </row>
    <row r="39" spans="2:8">
      <c r="B39" s="40"/>
      <c r="C39" s="273"/>
      <c r="D39" s="40"/>
      <c r="E39" s="104"/>
      <c r="F39" s="104"/>
      <c r="G39" s="104"/>
      <c r="H39" s="40"/>
    </row>
    <row r="40" spans="2:8">
      <c r="B40" s="40"/>
      <c r="C40" s="273"/>
      <c r="D40" s="40"/>
      <c r="E40" s="253"/>
      <c r="F40" s="253"/>
      <c r="G40" s="253"/>
      <c r="H40" s="40"/>
    </row>
    <row r="41" spans="2:8">
      <c r="B41" s="40"/>
      <c r="C41" s="205"/>
      <c r="D41" s="40"/>
      <c r="E41" s="340"/>
      <c r="F41" s="340"/>
      <c r="G41" s="340"/>
      <c r="H41" s="40"/>
    </row>
    <row r="42" spans="2:8">
      <c r="B42" s="40"/>
      <c r="C42" s="40"/>
      <c r="D42" s="75"/>
      <c r="E42" s="75"/>
      <c r="F42" s="75"/>
      <c r="G42" s="75"/>
      <c r="H42" s="40"/>
    </row>
    <row r="46" spans="2:8">
      <c r="E46" s="78" t="s">
        <v>341</v>
      </c>
    </row>
  </sheetData>
  <mergeCells count="11">
    <mergeCell ref="B12:F12"/>
    <mergeCell ref="F33:G33"/>
    <mergeCell ref="F34:G34"/>
    <mergeCell ref="F35:G35"/>
    <mergeCell ref="B10:F10"/>
    <mergeCell ref="B25:H26"/>
    <mergeCell ref="B3:G3"/>
    <mergeCell ref="B4:G4"/>
    <mergeCell ref="B5:G5"/>
    <mergeCell ref="B6:H6"/>
    <mergeCell ref="B8:D8"/>
  </mergeCells>
  <printOptions horizontalCentered="1"/>
  <pageMargins left="0" right="0" top="0.35433070866141736" bottom="0.35433070866141736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10</vt:i4>
      </vt:variant>
    </vt:vector>
  </HeadingPairs>
  <TitlesOfParts>
    <vt:vector size="21" baseType="lpstr">
      <vt:lpstr>bal_02</vt:lpstr>
      <vt:lpstr>ESF</vt:lpstr>
      <vt:lpstr>EA</vt:lpstr>
      <vt:lpstr>EVHP</vt:lpstr>
      <vt:lpstr>ECSF</vt:lpstr>
      <vt:lpstr>EFE_</vt:lpstr>
      <vt:lpstr>EAA</vt:lpstr>
      <vt:lpstr>EADOP</vt:lpstr>
      <vt:lpstr>PEPSP</vt:lpstr>
      <vt:lpstr>CONCI CONT_PRESUP</vt:lpstr>
      <vt:lpstr>PAS CONTING</vt:lpstr>
      <vt:lpstr>'CONCI CONT_PRESUP'!Área_de_impresión</vt:lpstr>
      <vt:lpstr>EA!Área_de_impresión</vt:lpstr>
      <vt:lpstr>EAA!Área_de_impresión</vt:lpstr>
      <vt:lpstr>EADOP!Área_de_impresión</vt:lpstr>
      <vt:lpstr>ECSF!Área_de_impresión</vt:lpstr>
      <vt:lpstr>EFE_!Área_de_impresión</vt:lpstr>
      <vt:lpstr>ESF!Área_de_impresión</vt:lpstr>
      <vt:lpstr>EVHP!Área_de_impresión</vt:lpstr>
      <vt:lpstr>'PAS CONTING'!Área_de_impresión</vt:lpstr>
      <vt:lpstr>PEPSP!Área_de_impresión</vt:lpstr>
    </vt:vector>
  </TitlesOfParts>
  <Company>Registro Agrario Nacional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Imagex64</dc:creator>
  <cp:lastModifiedBy>Brenda Caballero Santiago</cp:lastModifiedBy>
  <cp:lastPrinted>2025-07-18T17:32:56Z</cp:lastPrinted>
  <dcterms:created xsi:type="dcterms:W3CDTF">2015-09-23T14:04:49Z</dcterms:created>
  <dcterms:modified xsi:type="dcterms:W3CDTF">2025-07-31T23:36:06Z</dcterms:modified>
</cp:coreProperties>
</file>